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чальник\Desktop\МОНИТОРИНГ ОТКРЫТОСТИТ\исполнение район\"/>
    </mc:Choice>
  </mc:AlternateContent>
  <xr:revisionPtr revIDLastSave="0" documentId="13_ncr:1_{CC7C5197-11A9-4FF3-854A-600487941236}" xr6:coauthVersionLast="47" xr6:coauthVersionMax="47" xr10:uidLastSave="{00000000-0000-0000-0000-000000000000}"/>
  <bookViews>
    <workbookView xWindow="3090" yWindow="2565" windowWidth="21600" windowHeight="11385" xr2:uid="{00000000-000D-0000-FFFF-FFFF00000000}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91029"/>
</workbook>
</file>

<file path=xl/calcChain.xml><?xml version="1.0" encoding="utf-8"?>
<calcChain xmlns="http://schemas.openxmlformats.org/spreadsheetml/2006/main">
  <c r="I53" i="3" l="1"/>
  <c r="H53" i="3"/>
  <c r="I52" i="3"/>
  <c r="H52" i="3"/>
  <c r="I51" i="3"/>
  <c r="H51" i="3"/>
  <c r="H50" i="3"/>
  <c r="F50" i="3"/>
  <c r="D50" i="3"/>
  <c r="B50" i="3"/>
  <c r="I49" i="3"/>
  <c r="H49" i="3"/>
  <c r="F48" i="3"/>
  <c r="H48" i="3" s="1"/>
  <c r="D48" i="3"/>
  <c r="B48" i="3"/>
  <c r="I47" i="3"/>
  <c r="I46" i="3"/>
  <c r="I45" i="3"/>
  <c r="I44" i="3"/>
  <c r="I43" i="3"/>
  <c r="I42" i="3"/>
  <c r="F42" i="3"/>
  <c r="D42" i="3"/>
  <c r="I41" i="3"/>
  <c r="H41" i="3"/>
  <c r="I40" i="3"/>
  <c r="H40" i="3"/>
  <c r="I39" i="3"/>
  <c r="H39" i="3"/>
  <c r="I38" i="3"/>
  <c r="H38" i="3"/>
  <c r="F37" i="3"/>
  <c r="I37" i="3" s="1"/>
  <c r="D37" i="3"/>
  <c r="B37" i="3"/>
  <c r="H36" i="3"/>
  <c r="B35" i="3"/>
  <c r="I34" i="3"/>
  <c r="H34" i="3"/>
  <c r="I33" i="3"/>
  <c r="H33" i="3"/>
  <c r="F32" i="3"/>
  <c r="H32" i="3" s="1"/>
  <c r="D32" i="3"/>
  <c r="B32" i="3"/>
  <c r="I31" i="3"/>
  <c r="H31" i="3"/>
  <c r="I30" i="3"/>
  <c r="H30" i="3"/>
  <c r="I29" i="3"/>
  <c r="H29" i="3"/>
  <c r="I28" i="3"/>
  <c r="H28" i="3"/>
  <c r="I27" i="3"/>
  <c r="H27" i="3"/>
  <c r="H26" i="3"/>
  <c r="F26" i="3"/>
  <c r="I26" i="3" s="1"/>
  <c r="D26" i="3"/>
  <c r="B26" i="3"/>
  <c r="I25" i="3"/>
  <c r="I24" i="3"/>
  <c r="H24" i="3"/>
  <c r="F23" i="3"/>
  <c r="I23" i="3" s="1"/>
  <c r="D23" i="3"/>
  <c r="B23" i="3"/>
  <c r="I22" i="3"/>
  <c r="H22" i="3"/>
  <c r="I21" i="3"/>
  <c r="I20" i="3"/>
  <c r="H20" i="3"/>
  <c r="I19" i="3"/>
  <c r="H19" i="3"/>
  <c r="F18" i="3"/>
  <c r="I18" i="3" s="1"/>
  <c r="D18" i="3"/>
  <c r="B18" i="3"/>
  <c r="I17" i="3"/>
  <c r="F16" i="3"/>
  <c r="D16" i="3"/>
  <c r="I15" i="3"/>
  <c r="H15" i="3"/>
  <c r="F14" i="3"/>
  <c r="I14" i="3" s="1"/>
  <c r="D14" i="3"/>
  <c r="B14" i="3"/>
  <c r="I13" i="3"/>
  <c r="H13" i="3"/>
  <c r="I12" i="3"/>
  <c r="I11" i="3"/>
  <c r="H11" i="3"/>
  <c r="I10" i="3"/>
  <c r="H10" i="3"/>
  <c r="I9" i="3"/>
  <c r="H9" i="3"/>
  <c r="I8" i="3"/>
  <c r="H8" i="3"/>
  <c r="F7" i="3"/>
  <c r="D7" i="3"/>
  <c r="B7" i="3"/>
  <c r="H31" i="4"/>
  <c r="H35" i="4"/>
  <c r="I26" i="4"/>
  <c r="B7" i="4"/>
  <c r="C8" i="4" s="1"/>
  <c r="I16" i="3" l="1"/>
  <c r="H7" i="3"/>
  <c r="I7" i="3"/>
  <c r="B6" i="3"/>
  <c r="H35" i="3"/>
  <c r="H37" i="3"/>
  <c r="I50" i="3"/>
  <c r="H14" i="3"/>
  <c r="H23" i="3"/>
  <c r="D6" i="3"/>
  <c r="E48" i="3" s="1"/>
  <c r="H18" i="3"/>
  <c r="I32" i="3"/>
  <c r="I48" i="3"/>
  <c r="F6" i="3"/>
  <c r="G50" i="3" s="1"/>
  <c r="I35" i="4"/>
  <c r="I31" i="4"/>
  <c r="I30" i="4"/>
  <c r="I29" i="4"/>
  <c r="I28" i="4"/>
  <c r="I27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7" i="4"/>
  <c r="D7" i="4"/>
  <c r="E30" i="4" s="1"/>
  <c r="C31" i="4"/>
  <c r="C29" i="4"/>
  <c r="C28" i="4"/>
  <c r="C27" i="4"/>
  <c r="C26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G23" i="3" l="1"/>
  <c r="G42" i="3"/>
  <c r="G14" i="3"/>
  <c r="E37" i="3"/>
  <c r="C14" i="3"/>
  <c r="C16" i="3"/>
  <c r="C46" i="3"/>
  <c r="C7" i="3"/>
  <c r="C23" i="3"/>
  <c r="C42" i="3"/>
  <c r="C32" i="3"/>
  <c r="C26" i="3"/>
  <c r="E35" i="3"/>
  <c r="E23" i="3"/>
  <c r="E46" i="3"/>
  <c r="E42" i="3"/>
  <c r="E18" i="3"/>
  <c r="E26" i="3"/>
  <c r="E16" i="3"/>
  <c r="G32" i="3"/>
  <c r="E7" i="3"/>
  <c r="G48" i="3"/>
  <c r="G7" i="3"/>
  <c r="C50" i="3"/>
  <c r="H6" i="3"/>
  <c r="G46" i="3"/>
  <c r="G37" i="3"/>
  <c r="I6" i="3"/>
  <c r="G18" i="3"/>
  <c r="G16" i="3"/>
  <c r="G35" i="3"/>
  <c r="C37" i="3"/>
  <c r="E14" i="3"/>
  <c r="G26" i="3"/>
  <c r="E32" i="3"/>
  <c r="C48" i="3"/>
  <c r="C35" i="3"/>
  <c r="C18" i="3"/>
  <c r="H7" i="4"/>
  <c r="I7" i="4"/>
  <c r="G11" i="4"/>
  <c r="G16" i="4"/>
  <c r="G20" i="4"/>
  <c r="G26" i="4"/>
  <c r="G30" i="4"/>
  <c r="G9" i="4"/>
  <c r="G13" i="4"/>
  <c r="G18" i="4"/>
  <c r="G23" i="4"/>
  <c r="G28" i="4"/>
  <c r="E12" i="4"/>
  <c r="E22" i="4"/>
  <c r="E8" i="4"/>
  <c r="E10" i="4"/>
  <c r="E15" i="4"/>
  <c r="E17" i="4"/>
  <c r="E19" i="4"/>
  <c r="E24" i="4"/>
  <c r="E27" i="4"/>
  <c r="E29" i="4"/>
  <c r="E31" i="4"/>
  <c r="E9" i="4"/>
  <c r="E11" i="4"/>
  <c r="E13" i="4"/>
  <c r="E16" i="4"/>
  <c r="E18" i="4"/>
  <c r="E20" i="4"/>
  <c r="E23" i="4"/>
  <c r="E26" i="4"/>
  <c r="E28" i="4"/>
  <c r="G8" i="4"/>
  <c r="G10" i="4"/>
  <c r="G12" i="4"/>
  <c r="G15" i="4"/>
  <c r="G17" i="4"/>
  <c r="G19" i="4"/>
  <c r="G22" i="4"/>
  <c r="G24" i="4"/>
  <c r="G27" i="4"/>
  <c r="G29" i="4"/>
  <c r="G31" i="4"/>
  <c r="C6" i="3" l="1"/>
  <c r="G6" i="3"/>
  <c r="E6" i="3"/>
</calcChain>
</file>

<file path=xl/sharedStrings.xml><?xml version="1.0" encoding="utf-8"?>
<sst xmlns="http://schemas.openxmlformats.org/spreadsheetml/2006/main" count="152" uniqueCount="113">
  <si>
    <t>Наименование показателя</t>
  </si>
  <si>
    <t>Факт на 01.07.2020 (отчетный) год</t>
  </si>
  <si>
    <t>Уд.вес в общем объеме (по гр.2)</t>
  </si>
  <si>
    <t>План на 2021 год по состоянию на 01.07.2021 (текущий) год</t>
  </si>
  <si>
    <t>Уд.вес в общем объеме</t>
  </si>
  <si>
    <t>Факт на 01.07.2021 (текущий) год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</si>
  <si>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</si>
  <si>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</si>
  <si>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</si>
  <si>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</si>
  <si>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</si>
  <si>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</si>
  <si>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</si>
  <si>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</si>
  <si>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</si>
  <si>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</si>
  <si>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</si>
  <si>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</si>
  <si>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</si>
  <si>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</si>
  <si>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</si>
  <si>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</si>
  <si>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</si>
  <si>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X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</si>
  <si>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</si>
  <si>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</si>
  <si>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</si>
  <si>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</si>
  <si>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</si>
  <si>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</si>
  <si>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</si>
  <si>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</si>
  <si>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</si>
  <si>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</si>
  <si>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</si>
  <si>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</si>
  <si>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</si>
  <si>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</si>
  <si>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</si>
  <si>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</si>
  <si>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</si>
  <si>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</si>
  <si>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</si>
  <si>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</si>
  <si>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</si>
  <si>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</si>
  <si>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</si>
  <si>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</si>
  <si>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</si>
  <si>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</si>
  <si>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</si>
  <si>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</si>
  <si>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</si>
  <si>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</si>
  <si>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</si>
  <si>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</si>
  <si>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</si>
  <si>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</si>
  <si>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</si>
  <si>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</si>
  <si>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</si>
  <si>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</si>
  <si>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</si>
  <si>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</si>
  <si>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</si>
  <si>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</si>
  <si>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</si>
  <si>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</si>
  <si>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</si>
  <si>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</si>
  <si>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</si>
  <si>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</si>
  <si>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</si>
  <si>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</si>
  <si>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</si>
  <si>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</si>
  <si>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</si>
  <si>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</si>
  <si>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</si>
  <si>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</si>
  <si>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</si>
  <si>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</si>
  <si>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</si>
  <si>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</si>
  <si>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</si>
  <si>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</si>
  <si>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</si>
  <si>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</si>
  <si>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</si>
  <si>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</si>
  <si>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</si>
  <si>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</si>
  <si>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</si>
  <si>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</si>
  <si>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</si>
  <si>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Информация об исполнении  бюджета Кемского муниципального района за первое  полугодие 2021 года</t>
  </si>
  <si>
    <t>1. Доходы  бюджета Кемского муниципального района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</si>
  <si>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</si>
  <si>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</si>
  <si>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</si>
  <si>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</si>
  <si>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РАСХОДЫ БЮДЖЕТА -всего</t>
  </si>
  <si>
    <t>Гражданская оборона</t>
  </si>
  <si>
    <t>Другие вопросы в области культуры,кинематографии</t>
  </si>
  <si>
    <t xml:space="preserve">Физическая культура </t>
  </si>
  <si>
    <t>Спорт высшихдостижений</t>
  </si>
  <si>
    <t>Обслуживание государственого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</si>
  <si>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</si>
  <si>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Результат исполнения бюджета(ДЕФИЦИТ/ПРОФИЦИТ)</t>
  </si>
  <si>
    <t>2.  Расходы бюджета Кемского муниципального района</t>
  </si>
  <si>
    <t>Факт на 01.07.2020 отчетный год</t>
  </si>
  <si>
    <t>План на 2021год по состоянию на 01.07.2021 (текущий ) год</t>
  </si>
  <si>
    <t>3. Источники финансирования дефицита бюджета Кемского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</si>
</sst>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,##0"/>
    <numFmt numFmtId="165" formatCode="#,##0\ _₽"/>
    <numFmt numFmtId="166" formatCode="#,###.0"/>
    <numFmt numFmtId="167" formatCode="#,##0.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67" fontId="0" fillId="0" borderId="2" xfId="0" applyNumberFormat="1" applyFill="1" applyBorder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D19" sqref="D19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20" t="s">
        <v>95</v>
      </c>
      <c r="B1" s="21"/>
      <c r="C1" s="21"/>
      <c r="D1" s="21"/>
      <c r="E1" s="21"/>
      <c r="F1" s="21"/>
      <c r="G1" s="21"/>
      <c r="H1" s="21"/>
      <c r="I1" s="21"/>
    </row>
    <row r="2" spans="1:9" s="1" customFormat="1" x14ac:dyDescent="0.2"/>
    <row r="3" spans="1:9" ht="14.25" x14ac:dyDescent="0.2">
      <c r="A3" s="19" t="s">
        <v>96</v>
      </c>
      <c r="B3" s="19"/>
      <c r="C3" s="19"/>
      <c r="D3" s="19"/>
      <c r="E3" s="19"/>
      <c r="F3" s="19"/>
      <c r="G3" s="19"/>
      <c r="H3" s="19"/>
      <c r="I3" s="19"/>
    </row>
    <row r="4" spans="1:9" ht="15" x14ac:dyDescent="0.25">
      <c r="I4" s="3" t="s">
        <v>88</v>
      </c>
    </row>
    <row r="5" spans="1:9" ht="71.25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4</v>
      </c>
      <c r="H5" s="4" t="s">
        <v>6</v>
      </c>
      <c r="I5" s="4" t="s">
        <v>7</v>
      </c>
    </row>
    <row r="6" spans="1:9" ht="15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</row>
    <row r="7" spans="1:9" s="18" customFormat="1" ht="14.25" x14ac:dyDescent="0.2">
      <c r="A7" s="16" t="s">
        <v>41</v>
      </c>
      <c r="B7" s="17">
        <f>B8+B26</f>
        <v>305201</v>
      </c>
      <c r="C7" s="17">
        <v>100</v>
      </c>
      <c r="D7" s="17">
        <f>D8+D26</f>
        <v>803110</v>
      </c>
      <c r="E7" s="17">
        <v>100</v>
      </c>
      <c r="F7" s="17">
        <f>F8+F26</f>
        <v>333634</v>
      </c>
      <c r="G7" s="17">
        <v>100</v>
      </c>
      <c r="H7" s="17">
        <f t="shared" ref="H7:H14" si="0">F7/B7*100-100</f>
        <v>9.3161555827143445</v>
      </c>
      <c r="I7" s="17">
        <f>F7/D7*100</f>
        <v>41.542752549463955</v>
      </c>
    </row>
    <row r="8" spans="1:9" ht="30" x14ac:dyDescent="0.25">
      <c r="A8" s="12" t="s">
        <v>17</v>
      </c>
      <c r="B8" s="15">
        <v>117881</v>
      </c>
      <c r="C8" s="15">
        <f>B8*100/B7</f>
        <v>38.624054311748651</v>
      </c>
      <c r="D8" s="15">
        <v>252814</v>
      </c>
      <c r="E8" s="15">
        <f>D8*100/D7</f>
        <v>31.479373933832228</v>
      </c>
      <c r="F8" s="15">
        <v>131517</v>
      </c>
      <c r="G8" s="15">
        <f>F8*100/F7</f>
        <v>39.419543571698327</v>
      </c>
      <c r="H8" s="15">
        <f t="shared" si="0"/>
        <v>11.567597831711637</v>
      </c>
      <c r="I8" s="15">
        <v>53</v>
      </c>
    </row>
    <row r="9" spans="1:9" ht="15" x14ac:dyDescent="0.25">
      <c r="A9" s="12" t="s">
        <v>18</v>
      </c>
      <c r="B9" s="15">
        <v>71624</v>
      </c>
      <c r="C9" s="15">
        <f>B9*100/B7</f>
        <v>23.467813015029439</v>
      </c>
      <c r="D9" s="15">
        <v>155763</v>
      </c>
      <c r="E9" s="15">
        <f>D9*100/D7</f>
        <v>19.394977026808284</v>
      </c>
      <c r="F9" s="15">
        <v>70307</v>
      </c>
      <c r="G9" s="15">
        <f>F9*100/F7</f>
        <v>21.073092070952001</v>
      </c>
      <c r="H9" s="15">
        <f t="shared" si="0"/>
        <v>-1.8387691276667084</v>
      </c>
      <c r="I9" s="15">
        <f>F9/D9*100</f>
        <v>45.137163511231812</v>
      </c>
    </row>
    <row r="10" spans="1:9" ht="15" x14ac:dyDescent="0.25">
      <c r="A10" s="12" t="s">
        <v>19</v>
      </c>
      <c r="B10" s="15">
        <v>71624</v>
      </c>
      <c r="C10" s="15">
        <f>B10*100/B7</f>
        <v>23.467813015029439</v>
      </c>
      <c r="D10" s="15">
        <v>155763</v>
      </c>
      <c r="E10" s="15">
        <f>D10*100/D7</f>
        <v>19.394977026808284</v>
      </c>
      <c r="F10" s="15">
        <v>70307</v>
      </c>
      <c r="G10" s="15">
        <f>F10*100/F7</f>
        <v>21.073092070952001</v>
      </c>
      <c r="H10" s="15">
        <f t="shared" si="0"/>
        <v>-1.8387691276667084</v>
      </c>
      <c r="I10" s="15">
        <f>F10/D10*100</f>
        <v>45.137163511231812</v>
      </c>
    </row>
    <row r="11" spans="1:9" ht="30" x14ac:dyDescent="0.25">
      <c r="A11" s="12" t="s">
        <v>21</v>
      </c>
      <c r="B11" s="15">
        <v>38197</v>
      </c>
      <c r="C11" s="15">
        <f>B11*100/B7</f>
        <v>12.515358730803634</v>
      </c>
      <c r="D11" s="15">
        <v>79800</v>
      </c>
      <c r="E11" s="15">
        <f>D11*100/D7</f>
        <v>9.9363723524797347</v>
      </c>
      <c r="F11" s="15">
        <v>51861</v>
      </c>
      <c r="G11" s="15">
        <f>F11*100/F7</f>
        <v>15.54427906028762</v>
      </c>
      <c r="H11" s="15">
        <f t="shared" si="0"/>
        <v>35.77244286200488</v>
      </c>
      <c r="I11" s="15">
        <f t="shared" ref="I11:I24" si="1">F11/D11*100</f>
        <v>64.988721804511272</v>
      </c>
    </row>
    <row r="12" spans="1:9" s="1" customFormat="1" ht="15" x14ac:dyDescent="0.25">
      <c r="A12" s="12" t="s">
        <v>89</v>
      </c>
      <c r="B12" s="15">
        <v>2755</v>
      </c>
      <c r="C12" s="15">
        <f>B12*100/B7</f>
        <v>0.90268380509893476</v>
      </c>
      <c r="D12" s="15">
        <v>1700</v>
      </c>
      <c r="E12" s="15">
        <f>D12*100/D7</f>
        <v>0.2116771052533277</v>
      </c>
      <c r="F12" s="15">
        <v>1276</v>
      </c>
      <c r="G12" s="15">
        <f>F12*100/F7</f>
        <v>0.38245502556693861</v>
      </c>
      <c r="H12" s="15">
        <f t="shared" si="0"/>
        <v>-53.684210526315788</v>
      </c>
      <c r="I12" s="15">
        <f t="shared" si="1"/>
        <v>75.058823529411768</v>
      </c>
    </row>
    <row r="13" spans="1:9" ht="15" x14ac:dyDescent="0.25">
      <c r="A13" s="12" t="s">
        <v>22</v>
      </c>
      <c r="B13" s="15">
        <v>34961</v>
      </c>
      <c r="C13" s="15">
        <f>B13*100/B7</f>
        <v>11.455073869351674</v>
      </c>
      <c r="D13" s="15">
        <v>76400</v>
      </c>
      <c r="E13" s="15">
        <f>D13*100/D7</f>
        <v>9.5130181419730793</v>
      </c>
      <c r="F13" s="15">
        <v>49876</v>
      </c>
      <c r="G13" s="15">
        <f>F13*100/F7</f>
        <v>14.949315717223065</v>
      </c>
      <c r="H13" s="15">
        <f t="shared" si="0"/>
        <v>42.661823174394328</v>
      </c>
      <c r="I13" s="15">
        <f t="shared" si="1"/>
        <v>65.282722513089013</v>
      </c>
    </row>
    <row r="14" spans="1:9" ht="15" x14ac:dyDescent="0.25">
      <c r="A14" s="12" t="s">
        <v>90</v>
      </c>
      <c r="B14" s="15">
        <v>481</v>
      </c>
      <c r="C14" s="15">
        <f>B14*100/B7</f>
        <v>0.15760105635302638</v>
      </c>
      <c r="D14" s="15">
        <v>1700</v>
      </c>
      <c r="E14" s="15">
        <v>0</v>
      </c>
      <c r="F14" s="15">
        <v>709</v>
      </c>
      <c r="G14" s="15">
        <v>0</v>
      </c>
      <c r="H14" s="15">
        <f t="shared" si="0"/>
        <v>47.401247401247417</v>
      </c>
      <c r="I14" s="15">
        <f t="shared" si="1"/>
        <v>41.705882352941174</v>
      </c>
    </row>
    <row r="15" spans="1:9" ht="15" x14ac:dyDescent="0.25">
      <c r="A15" s="12" t="s">
        <v>24</v>
      </c>
      <c r="B15" s="15">
        <v>1289</v>
      </c>
      <c r="C15" s="15">
        <f>B15*100/B7</f>
        <v>0.42234461879220581</v>
      </c>
      <c r="D15" s="15">
        <v>3010</v>
      </c>
      <c r="E15" s="15">
        <f>D15*100/D7</f>
        <v>0.37479299224265666</v>
      </c>
      <c r="F15" s="15">
        <v>1332</v>
      </c>
      <c r="G15" s="15">
        <f>F15*100/F7</f>
        <v>0.39923988562316792</v>
      </c>
      <c r="H15" s="15">
        <f>F15/B15*100-100</f>
        <v>3.3359193173002382</v>
      </c>
      <c r="I15" s="15">
        <f t="shared" si="1"/>
        <v>44.252491694352159</v>
      </c>
    </row>
    <row r="16" spans="1:9" s="1" customFormat="1" ht="60" x14ac:dyDescent="0.25">
      <c r="A16" s="12" t="s">
        <v>91</v>
      </c>
      <c r="B16" s="15">
        <v>1947</v>
      </c>
      <c r="C16" s="15">
        <f>B16*100/B7</f>
        <v>0.63794024265975535</v>
      </c>
      <c r="D16" s="15">
        <v>4806</v>
      </c>
      <c r="E16" s="15">
        <f>D16*100/D7</f>
        <v>0.59842362814558403</v>
      </c>
      <c r="F16" s="15">
        <v>2425</v>
      </c>
      <c r="G16" s="15">
        <f>F16*100/F7</f>
        <v>0.72684438636350013</v>
      </c>
      <c r="H16" s="15">
        <f>F16/B16*100-100</f>
        <v>24.550590652285578</v>
      </c>
      <c r="I16" s="15">
        <f t="shared" si="1"/>
        <v>50.457761131918431</v>
      </c>
    </row>
    <row r="17" spans="1:9" s="1" customFormat="1" ht="30" x14ac:dyDescent="0.25">
      <c r="A17" s="12" t="s">
        <v>92</v>
      </c>
      <c r="B17" s="15">
        <v>1408</v>
      </c>
      <c r="C17" s="15">
        <f>B17*100/B7</f>
        <v>0.46133531672569877</v>
      </c>
      <c r="D17" s="15">
        <v>2950</v>
      </c>
      <c r="E17" s="15">
        <f>D17*100/D7</f>
        <v>0.36732203558665688</v>
      </c>
      <c r="F17" s="15">
        <v>1678</v>
      </c>
      <c r="G17" s="15">
        <f>F17*100/F7</f>
        <v>0.50294634239915592</v>
      </c>
      <c r="H17" s="15">
        <f>F17/B17*100-100</f>
        <v>19.17613636363636</v>
      </c>
      <c r="I17" s="15">
        <f t="shared" si="1"/>
        <v>56.881355932203391</v>
      </c>
    </row>
    <row r="18" spans="1:9" s="1" customFormat="1" ht="15" x14ac:dyDescent="0.25">
      <c r="A18" s="12" t="s">
        <v>93</v>
      </c>
      <c r="B18" s="15">
        <v>462</v>
      </c>
      <c r="C18" s="15">
        <f>B18*100/B7</f>
        <v>0.15137565080061993</v>
      </c>
      <c r="D18" s="15">
        <v>1650</v>
      </c>
      <c r="E18" s="15">
        <f>D18*100/D7</f>
        <v>0.20545130803999453</v>
      </c>
      <c r="F18" s="15">
        <v>654</v>
      </c>
      <c r="G18" s="15">
        <f>F18*100/F7</f>
        <v>0.1960231870852491</v>
      </c>
      <c r="H18" s="15">
        <f>F18/B18*100-100</f>
        <v>41.558441558441558</v>
      </c>
      <c r="I18" s="15">
        <f t="shared" si="1"/>
        <v>39.636363636363633</v>
      </c>
    </row>
    <row r="19" spans="1:9" s="1" customFormat="1" ht="30" x14ac:dyDescent="0.25">
      <c r="A19" s="12" t="s">
        <v>94</v>
      </c>
      <c r="B19" s="15">
        <v>77</v>
      </c>
      <c r="C19" s="15">
        <f>B19*100/B7</f>
        <v>2.5229275133436653E-2</v>
      </c>
      <c r="D19" s="15">
        <v>206</v>
      </c>
      <c r="E19" s="15">
        <f>D19*100/D7</f>
        <v>2.5650284518932649E-2</v>
      </c>
      <c r="F19" s="15">
        <v>93</v>
      </c>
      <c r="G19" s="15">
        <f>F19*100/F7</f>
        <v>2.7874856879095057E-2</v>
      </c>
      <c r="H19" s="15">
        <f t="shared" ref="H19:H24" si="2">F19/B19*100-100</f>
        <v>20.779220779220793</v>
      </c>
      <c r="I19" s="15">
        <f t="shared" si="1"/>
        <v>45.145631067961169</v>
      </c>
    </row>
    <row r="20" spans="1:9" ht="30" x14ac:dyDescent="0.25">
      <c r="A20" s="12" t="s">
        <v>25</v>
      </c>
      <c r="B20" s="15">
        <v>482</v>
      </c>
      <c r="C20" s="15">
        <f>B20*100/B7</f>
        <v>0.15792870927683722</v>
      </c>
      <c r="D20" s="15">
        <v>559</v>
      </c>
      <c r="E20" s="15">
        <f>D20*100/D7</f>
        <v>6.9604412845064814E-2</v>
      </c>
      <c r="F20" s="15">
        <v>912</v>
      </c>
      <c r="G20" s="15">
        <f>F20*100/F7</f>
        <v>0.27335343520144828</v>
      </c>
      <c r="H20" s="15">
        <f t="shared" si="2"/>
        <v>89.211618257261392</v>
      </c>
      <c r="I20" s="15">
        <f t="shared" si="1"/>
        <v>163.1484794275492</v>
      </c>
    </row>
    <row r="21" spans="1:9" ht="30" x14ac:dyDescent="0.25">
      <c r="A21" s="12" t="s">
        <v>26</v>
      </c>
      <c r="B21" s="15">
        <v>482</v>
      </c>
      <c r="C21" s="15">
        <f>B21*100/B8</f>
        <v>0.40888692834298995</v>
      </c>
      <c r="D21" s="15">
        <v>559</v>
      </c>
      <c r="E21" s="15">
        <v>0</v>
      </c>
      <c r="F21" s="15">
        <v>912</v>
      </c>
      <c r="G21" s="15">
        <v>0</v>
      </c>
      <c r="H21" s="15">
        <f t="shared" si="2"/>
        <v>89.211618257261392</v>
      </c>
      <c r="I21" s="15">
        <f t="shared" si="1"/>
        <v>163.1484794275492</v>
      </c>
    </row>
    <row r="22" spans="1:9" ht="60" x14ac:dyDescent="0.25">
      <c r="A22" s="12" t="s">
        <v>27</v>
      </c>
      <c r="B22" s="15">
        <v>3704</v>
      </c>
      <c r="C22" s="15">
        <f>B22*100/B9</f>
        <v>5.1714509103093933</v>
      </c>
      <c r="D22" s="15">
        <v>8250</v>
      </c>
      <c r="E22" s="15">
        <f>D22*100/D7</f>
        <v>1.0272565401999727</v>
      </c>
      <c r="F22" s="15">
        <v>4089</v>
      </c>
      <c r="G22" s="15">
        <f>F22*100/F7</f>
        <v>1.2255945137485988</v>
      </c>
      <c r="H22" s="15">
        <f t="shared" si="2"/>
        <v>10.394168466522686</v>
      </c>
      <c r="I22" s="15">
        <f t="shared" si="1"/>
        <v>49.563636363636363</v>
      </c>
    </row>
    <row r="23" spans="1:9" ht="45" x14ac:dyDescent="0.25">
      <c r="A23" s="12" t="s">
        <v>28</v>
      </c>
      <c r="B23" s="15">
        <v>95</v>
      </c>
      <c r="C23" s="15">
        <f>B23*100/B10</f>
        <v>0.13263710488104546</v>
      </c>
      <c r="D23" s="15">
        <v>234</v>
      </c>
      <c r="E23" s="15">
        <f>D23*100/D7</f>
        <v>2.9136730958399224E-2</v>
      </c>
      <c r="F23" s="15">
        <v>377</v>
      </c>
      <c r="G23" s="15">
        <f>F23*100/F7</f>
        <v>0.1129980757356864</v>
      </c>
      <c r="H23" s="15">
        <f t="shared" si="2"/>
        <v>296.84210526315786</v>
      </c>
      <c r="I23" s="15">
        <f t="shared" si="1"/>
        <v>161.11111111111111</v>
      </c>
    </row>
    <row r="24" spans="1:9" ht="30" x14ac:dyDescent="0.25">
      <c r="A24" s="12" t="s">
        <v>29</v>
      </c>
      <c r="B24" s="15">
        <v>541</v>
      </c>
      <c r="C24" s="15">
        <f>B24*100/B7</f>
        <v>0.1772602317816783</v>
      </c>
      <c r="D24" s="15">
        <v>391</v>
      </c>
      <c r="E24" s="15">
        <f>D24*100/D7</f>
        <v>4.8685734208265372E-2</v>
      </c>
      <c r="F24" s="15">
        <v>211</v>
      </c>
      <c r="G24" s="15">
        <f>F24*100/F7</f>
        <v>6.3242954854721048E-2</v>
      </c>
      <c r="H24" s="15">
        <f t="shared" si="2"/>
        <v>-60.998151571164513</v>
      </c>
      <c r="I24" s="15">
        <f t="shared" si="1"/>
        <v>53.964194373401533</v>
      </c>
    </row>
    <row r="25" spans="1:9" ht="15" x14ac:dyDescent="0.25">
      <c r="A25" s="12" t="s">
        <v>30</v>
      </c>
      <c r="B25" s="15">
        <v>1.5</v>
      </c>
      <c r="C25" s="15">
        <v>0</v>
      </c>
      <c r="D25" s="15">
        <v>0</v>
      </c>
      <c r="E25" s="15">
        <v>0</v>
      </c>
      <c r="F25" s="15">
        <v>2</v>
      </c>
      <c r="G25" s="15" t="s">
        <v>20</v>
      </c>
      <c r="H25" s="15"/>
      <c r="I25" s="15"/>
    </row>
    <row r="26" spans="1:9" ht="15" x14ac:dyDescent="0.25">
      <c r="A26" s="12" t="s">
        <v>31</v>
      </c>
      <c r="B26" s="15">
        <v>187320</v>
      </c>
      <c r="C26" s="15">
        <f>B26*100/B7</f>
        <v>61.375945688251349</v>
      </c>
      <c r="D26" s="15">
        <v>550296</v>
      </c>
      <c r="E26" s="15">
        <f>D26*100/D7</f>
        <v>68.520626066167779</v>
      </c>
      <c r="F26" s="15">
        <v>202117</v>
      </c>
      <c r="G26" s="15">
        <f>F26*100/F7</f>
        <v>60.580456428301673</v>
      </c>
      <c r="H26" s="15">
        <f t="shared" ref="H26:H31" si="3">F26/B26*100-100</f>
        <v>7.8993166773435775</v>
      </c>
      <c r="I26" s="15">
        <f>F26*100/D26</f>
        <v>36.728778693648508</v>
      </c>
    </row>
    <row r="27" spans="1:9" ht="60" x14ac:dyDescent="0.25">
      <c r="A27" s="12" t="s">
        <v>32</v>
      </c>
      <c r="B27" s="15">
        <v>187579</v>
      </c>
      <c r="C27" s="15">
        <f>B27*100/B7</f>
        <v>61.460807795518363</v>
      </c>
      <c r="D27" s="15">
        <v>553134</v>
      </c>
      <c r="E27" s="15">
        <f>D27*100/D7</f>
        <v>68.874002315996563</v>
      </c>
      <c r="F27" s="15">
        <v>203536</v>
      </c>
      <c r="G27" s="15">
        <f>F27*100/F7</f>
        <v>61.005772792940768</v>
      </c>
      <c r="H27" s="15">
        <f t="shared" si="3"/>
        <v>8.5068157949450551</v>
      </c>
      <c r="I27" s="15">
        <f t="shared" ref="I27:I31" si="4">F27/D27*100</f>
        <v>36.796870197818251</v>
      </c>
    </row>
    <row r="28" spans="1:9" ht="45" x14ac:dyDescent="0.25">
      <c r="A28" s="12" t="s">
        <v>33</v>
      </c>
      <c r="B28" s="15">
        <v>4733</v>
      </c>
      <c r="C28" s="15">
        <f>B28*100/B7</f>
        <v>1.5507812883968271</v>
      </c>
      <c r="D28" s="15">
        <v>5123</v>
      </c>
      <c r="E28" s="15">
        <f>D28*100/D7</f>
        <v>0.63789518247811627</v>
      </c>
      <c r="F28" s="15">
        <v>2562</v>
      </c>
      <c r="G28" s="15">
        <f>F28*100/F7</f>
        <v>0.76790734757248957</v>
      </c>
      <c r="H28" s="15">
        <f t="shared" si="3"/>
        <v>-45.869427424466515</v>
      </c>
      <c r="I28" s="15">
        <f t="shared" si="4"/>
        <v>50.009759906304893</v>
      </c>
    </row>
    <row r="29" spans="1:9" ht="45" x14ac:dyDescent="0.25">
      <c r="A29" s="12" t="s">
        <v>34</v>
      </c>
      <c r="B29" s="15">
        <v>35551</v>
      </c>
      <c r="C29" s="15">
        <f>B29*100/B7</f>
        <v>11.648389094400084</v>
      </c>
      <c r="D29" s="15">
        <v>223806</v>
      </c>
      <c r="E29" s="15">
        <f>D29*100/D7</f>
        <v>27.867415422544855</v>
      </c>
      <c r="F29" s="15">
        <v>35145</v>
      </c>
      <c r="G29" s="15">
        <f>F29*100/F7</f>
        <v>10.533998333503179</v>
      </c>
      <c r="H29" s="15">
        <f t="shared" si="3"/>
        <v>-1.1420213214818062</v>
      </c>
      <c r="I29" s="15">
        <f t="shared" si="4"/>
        <v>15.703332350339133</v>
      </c>
    </row>
    <row r="30" spans="1:9" ht="45" x14ac:dyDescent="0.25">
      <c r="A30" s="12" t="s">
        <v>35</v>
      </c>
      <c r="B30" s="15">
        <v>137845</v>
      </c>
      <c r="C30" s="15">
        <v>7</v>
      </c>
      <c r="D30" s="15">
        <v>252759</v>
      </c>
      <c r="E30" s="15">
        <f>D30*100/D7</f>
        <v>31.472525556897562</v>
      </c>
      <c r="F30" s="15">
        <v>149128</v>
      </c>
      <c r="G30" s="15">
        <f>F30*100/F7</f>
        <v>44.698082329738575</v>
      </c>
      <c r="H30" s="15">
        <f t="shared" si="3"/>
        <v>8.185280568754763</v>
      </c>
      <c r="I30" s="15">
        <f t="shared" si="4"/>
        <v>59.000075170419251</v>
      </c>
    </row>
    <row r="31" spans="1:9" ht="15" x14ac:dyDescent="0.25">
      <c r="A31" s="12" t="s">
        <v>36</v>
      </c>
      <c r="B31" s="15">
        <v>9450</v>
      </c>
      <c r="C31" s="15">
        <f>B31*100/B7</f>
        <v>3.0963201300126801</v>
      </c>
      <c r="D31" s="15">
        <v>71446</v>
      </c>
      <c r="E31" s="15">
        <f>D31*100/D7</f>
        <v>8.8961661540760293</v>
      </c>
      <c r="F31" s="15">
        <v>16701</v>
      </c>
      <c r="G31" s="15">
        <f>F31*100/F7</f>
        <v>5.005784782126522</v>
      </c>
      <c r="H31" s="15">
        <f t="shared" si="3"/>
        <v>76.730158730158735</v>
      </c>
      <c r="I31" s="15">
        <f t="shared" si="4"/>
        <v>23.375696330095458</v>
      </c>
    </row>
    <row r="32" spans="1:9" ht="45" x14ac:dyDescent="0.25">
      <c r="A32" s="12" t="s">
        <v>37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4"/>
      <c r="I32" s="15"/>
    </row>
    <row r="33" spans="1:9" ht="30" x14ac:dyDescent="0.25">
      <c r="A33" s="12" t="s">
        <v>38</v>
      </c>
      <c r="B33" s="15">
        <v>54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4"/>
      <c r="I33" s="15"/>
    </row>
    <row r="34" spans="1:9" ht="60" x14ac:dyDescent="0.25">
      <c r="A34" s="12" t="s">
        <v>39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4"/>
      <c r="I34" s="14"/>
    </row>
    <row r="35" spans="1:9" ht="30" x14ac:dyDescent="0.25">
      <c r="A35" s="12" t="s">
        <v>40</v>
      </c>
      <c r="B35" s="15">
        <v>-313</v>
      </c>
      <c r="C35" s="15" t="s">
        <v>20</v>
      </c>
      <c r="D35" s="15">
        <v>-2838</v>
      </c>
      <c r="E35" s="15" t="s">
        <v>20</v>
      </c>
      <c r="F35" s="15">
        <v>-1419</v>
      </c>
      <c r="G35" s="15" t="s">
        <v>20</v>
      </c>
      <c r="H35" s="14">
        <f>F35*100/D35</f>
        <v>50</v>
      </c>
      <c r="I35" s="14">
        <f>F35/D35*100</f>
        <v>50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3"/>
  <sheetViews>
    <sheetView workbookViewId="0">
      <selection activeCell="F14" sqref="F14"/>
    </sheetView>
  </sheetViews>
  <sheetFormatPr defaultRowHeight="12.75" x14ac:dyDescent="0.2"/>
  <cols>
    <col min="1" max="1" width="61.5703125" style="25" customWidth="1"/>
    <col min="2" max="2" width="20.7109375" style="25" customWidth="1"/>
    <col min="3" max="3" width="14.7109375" style="25" customWidth="1"/>
    <col min="4" max="4" width="15.85546875" style="25" customWidth="1"/>
    <col min="5" max="5" width="15.42578125" style="25" customWidth="1"/>
    <col min="6" max="6" width="13.42578125" style="25" customWidth="1"/>
    <col min="7" max="7" width="12" style="25" customWidth="1"/>
    <col min="8" max="8" width="15.7109375" style="25" customWidth="1"/>
    <col min="9" max="9" width="16.42578125" style="25" customWidth="1"/>
    <col min="10" max="16384" width="9.140625" style="25"/>
  </cols>
  <sheetData>
    <row r="2" spans="1:9" ht="14.25" x14ac:dyDescent="0.2">
      <c r="A2" s="24" t="s">
        <v>109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I3" s="25" t="s">
        <v>97</v>
      </c>
    </row>
    <row r="4" spans="1:9" ht="96.75" customHeight="1" x14ac:dyDescent="0.2">
      <c r="A4" s="26" t="s">
        <v>0</v>
      </c>
      <c r="B4" s="27" t="s">
        <v>110</v>
      </c>
      <c r="C4" s="26" t="s">
        <v>98</v>
      </c>
      <c r="D4" s="26" t="s">
        <v>111</v>
      </c>
      <c r="E4" s="26" t="s">
        <v>99</v>
      </c>
      <c r="F4" s="26" t="s">
        <v>5</v>
      </c>
      <c r="G4" s="26" t="s">
        <v>99</v>
      </c>
      <c r="H4" s="26" t="s">
        <v>6</v>
      </c>
      <c r="I4" s="26" t="s">
        <v>100</v>
      </c>
    </row>
    <row r="5" spans="1:9" ht="15" x14ac:dyDescent="0.2">
      <c r="A5" s="28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9" ht="15" x14ac:dyDescent="0.2">
      <c r="A6" s="30" t="s">
        <v>101</v>
      </c>
      <c r="B6" s="31">
        <f>SUM(B7+B14+B16+B18+B23+B26+B32+B35+B37+B42+B48+B50)</f>
        <v>293949</v>
      </c>
      <c r="C6" s="31">
        <f>SUM(C7+C14+C16+C18+C23+C26+C32+C35+C37+C42+C46+C48+C50)</f>
        <v>99.999999999999972</v>
      </c>
      <c r="D6" s="31">
        <f>SUM(D7+D14+D16+D18+D23+D26+D32+D35+D37+D42+D46+D48+D50)</f>
        <v>814059</v>
      </c>
      <c r="E6" s="31">
        <f>SUM(E7+E14+E16+E18+E23+E26+E32+E35+E37+E42+E46+E48+E50)</f>
        <v>100.04767111474723</v>
      </c>
      <c r="F6" s="31">
        <f>SUM(F7+F14+F16+F18+F23+F26+F32+F35+F37+F42+F48+F50)</f>
        <v>325930</v>
      </c>
      <c r="G6" s="31">
        <f>G7+G14+G16+G18+G23+G26+G32+G35+G37+G42+G46+G48+G50</f>
        <v>99.999999999999986</v>
      </c>
      <c r="H6" s="31">
        <f>F6/B6*100-100</f>
        <v>10.879778464971807</v>
      </c>
      <c r="I6" s="31">
        <f>F6/D6*100</f>
        <v>40.03763854954002</v>
      </c>
    </row>
    <row r="7" spans="1:9" ht="15" x14ac:dyDescent="0.2">
      <c r="A7" s="32" t="s">
        <v>42</v>
      </c>
      <c r="B7" s="33">
        <f>SUM(B8:B13)</f>
        <v>25094</v>
      </c>
      <c r="C7" s="33">
        <f>SUM(B7/B6*100)</f>
        <v>8.5368550326757351</v>
      </c>
      <c r="D7" s="33">
        <f>SUM(D8:D13)</f>
        <v>63760</v>
      </c>
      <c r="E7" s="33">
        <f>D7/D6*100</f>
        <v>7.8323561314351906</v>
      </c>
      <c r="F7" s="33">
        <f>SUM(F8:F13)</f>
        <v>30524</v>
      </c>
      <c r="G7" s="33">
        <f>F7/F6*100</f>
        <v>9.3652011168042204</v>
      </c>
      <c r="H7" s="33">
        <f t="shared" ref="H7:H53" si="0">F7/B7*100-100</f>
        <v>21.638638718418733</v>
      </c>
      <c r="I7" s="33">
        <f t="shared" ref="I7:I53" si="1">F7/D7*100</f>
        <v>47.873274780426598</v>
      </c>
    </row>
    <row r="8" spans="1:9" ht="45" x14ac:dyDescent="0.2">
      <c r="A8" s="32" t="s">
        <v>43</v>
      </c>
      <c r="B8" s="34">
        <v>769</v>
      </c>
      <c r="C8" s="33"/>
      <c r="D8" s="33">
        <v>1485</v>
      </c>
      <c r="E8" s="33"/>
      <c r="F8" s="33">
        <v>989</v>
      </c>
      <c r="G8" s="33"/>
      <c r="H8" s="33">
        <f t="shared" si="0"/>
        <v>28.608582574772441</v>
      </c>
      <c r="I8" s="33">
        <f t="shared" si="1"/>
        <v>66.599326599326602</v>
      </c>
    </row>
    <row r="9" spans="1:9" ht="45" x14ac:dyDescent="0.2">
      <c r="A9" s="32" t="s">
        <v>44</v>
      </c>
      <c r="B9" s="34">
        <v>13810</v>
      </c>
      <c r="C9" s="33"/>
      <c r="D9" s="33">
        <v>36369</v>
      </c>
      <c r="E9" s="33"/>
      <c r="F9" s="33">
        <v>16931</v>
      </c>
      <c r="G9" s="33"/>
      <c r="H9" s="33">
        <f t="shared" si="0"/>
        <v>22.599565532223025</v>
      </c>
      <c r="I9" s="33">
        <f t="shared" si="1"/>
        <v>46.553383375952045</v>
      </c>
    </row>
    <row r="10" spans="1:9" ht="15" x14ac:dyDescent="0.2">
      <c r="A10" s="32" t="s">
        <v>45</v>
      </c>
      <c r="B10" s="33">
        <v>1</v>
      </c>
      <c r="C10" s="33"/>
      <c r="D10" s="33">
        <v>4</v>
      </c>
      <c r="E10" s="33"/>
      <c r="F10" s="33">
        <v>1</v>
      </c>
      <c r="G10" s="33"/>
      <c r="H10" s="33">
        <f t="shared" si="0"/>
        <v>0</v>
      </c>
      <c r="I10" s="33">
        <f t="shared" si="1"/>
        <v>25</v>
      </c>
    </row>
    <row r="11" spans="1:9" ht="45" x14ac:dyDescent="0.2">
      <c r="A11" s="32" t="s">
        <v>46</v>
      </c>
      <c r="B11" s="33">
        <v>5901</v>
      </c>
      <c r="C11" s="33"/>
      <c r="D11" s="33">
        <v>11902</v>
      </c>
      <c r="E11" s="33"/>
      <c r="F11" s="33">
        <v>6724</v>
      </c>
      <c r="G11" s="33"/>
      <c r="H11" s="33">
        <f t="shared" si="0"/>
        <v>13.946788679884776</v>
      </c>
      <c r="I11" s="33">
        <f t="shared" si="1"/>
        <v>56.494706771971096</v>
      </c>
    </row>
    <row r="12" spans="1:9" ht="15" x14ac:dyDescent="0.2">
      <c r="A12" s="32" t="s">
        <v>47</v>
      </c>
      <c r="B12" s="33">
        <v>0</v>
      </c>
      <c r="C12" s="33"/>
      <c r="D12" s="33">
        <v>200</v>
      </c>
      <c r="E12" s="33"/>
      <c r="F12" s="33">
        <v>0</v>
      </c>
      <c r="G12" s="33"/>
      <c r="H12" s="33" t="s">
        <v>23</v>
      </c>
      <c r="I12" s="33">
        <f t="shared" si="1"/>
        <v>0</v>
      </c>
    </row>
    <row r="13" spans="1:9" ht="15" x14ac:dyDescent="0.2">
      <c r="A13" s="32" t="s">
        <v>48</v>
      </c>
      <c r="B13" s="33">
        <v>4613</v>
      </c>
      <c r="C13" s="33"/>
      <c r="D13" s="33">
        <v>13800</v>
      </c>
      <c r="E13" s="33"/>
      <c r="F13" s="33">
        <v>5879</v>
      </c>
      <c r="G13" s="33"/>
      <c r="H13" s="33">
        <f t="shared" si="0"/>
        <v>27.444179492737916</v>
      </c>
      <c r="I13" s="33">
        <f t="shared" si="1"/>
        <v>42.60144927536232</v>
      </c>
    </row>
    <row r="14" spans="1:9" ht="15" x14ac:dyDescent="0.2">
      <c r="A14" s="32" t="s">
        <v>49</v>
      </c>
      <c r="B14" s="33">
        <f>SUM(B15)</f>
        <v>111</v>
      </c>
      <c r="C14" s="33">
        <f>SUM(B14/B6*100)</f>
        <v>3.77616525315616E-2</v>
      </c>
      <c r="D14" s="33">
        <f>SUM(D15)</f>
        <v>540</v>
      </c>
      <c r="E14" s="33">
        <f>D14/D6*100</f>
        <v>6.633425832771335E-2</v>
      </c>
      <c r="F14" s="33">
        <f>SUM(F15)</f>
        <v>107</v>
      </c>
      <c r="G14" s="33">
        <f>F14/F6*100</f>
        <v>3.2829135090356822E-2</v>
      </c>
      <c r="H14" s="33">
        <f t="shared" si="0"/>
        <v>-3.6036036036036023</v>
      </c>
      <c r="I14" s="33">
        <f t="shared" si="1"/>
        <v>19.814814814814817</v>
      </c>
    </row>
    <row r="15" spans="1:9" ht="15" x14ac:dyDescent="0.2">
      <c r="A15" s="32" t="s">
        <v>50</v>
      </c>
      <c r="B15" s="33">
        <v>111</v>
      </c>
      <c r="C15" s="33"/>
      <c r="D15" s="33">
        <v>540</v>
      </c>
      <c r="E15" s="33"/>
      <c r="F15" s="33">
        <v>107</v>
      </c>
      <c r="G15" s="33"/>
      <c r="H15" s="33">
        <f t="shared" si="0"/>
        <v>-3.6036036036036023</v>
      </c>
      <c r="I15" s="33">
        <f t="shared" si="1"/>
        <v>19.814814814814817</v>
      </c>
    </row>
    <row r="16" spans="1:9" ht="30" x14ac:dyDescent="0.2">
      <c r="A16" s="32" t="s">
        <v>51</v>
      </c>
      <c r="B16" s="33">
        <v>0</v>
      </c>
      <c r="C16" s="33">
        <f>SUM(B16/B6*100)</f>
        <v>0</v>
      </c>
      <c r="D16" s="33">
        <f>SUM(D17)</f>
        <v>200</v>
      </c>
      <c r="E16" s="33">
        <f>D16/D6*100</f>
        <v>2.4568243825079019E-2</v>
      </c>
      <c r="F16" s="33">
        <f>SUM(F17)</f>
        <v>35</v>
      </c>
      <c r="G16" s="33">
        <f>F16/F6*100</f>
        <v>1.0738502132359709E-2</v>
      </c>
      <c r="H16" s="33" t="s">
        <v>23</v>
      </c>
      <c r="I16" s="33">
        <f t="shared" si="1"/>
        <v>17.5</v>
      </c>
    </row>
    <row r="17" spans="1:9" ht="15" x14ac:dyDescent="0.2">
      <c r="A17" s="32" t="s">
        <v>102</v>
      </c>
      <c r="B17" s="33">
        <v>0</v>
      </c>
      <c r="C17" s="33"/>
      <c r="D17" s="33">
        <v>200</v>
      </c>
      <c r="E17" s="33"/>
      <c r="F17" s="33">
        <v>35</v>
      </c>
      <c r="G17" s="33"/>
      <c r="H17" s="33" t="s">
        <v>23</v>
      </c>
      <c r="I17" s="33">
        <f t="shared" si="1"/>
        <v>17.5</v>
      </c>
    </row>
    <row r="18" spans="1:9" ht="15" x14ac:dyDescent="0.2">
      <c r="A18" s="32" t="s">
        <v>52</v>
      </c>
      <c r="B18" s="33">
        <f>SUM(B19:B22)</f>
        <v>883</v>
      </c>
      <c r="C18" s="33">
        <f>SUM(B18/B6*100)</f>
        <v>0.30039224491323324</v>
      </c>
      <c r="D18" s="33">
        <f>SUM(D19:D22)</f>
        <v>7879</v>
      </c>
      <c r="E18" s="33">
        <f>D18/D6*100</f>
        <v>0.96786596548898796</v>
      </c>
      <c r="F18" s="33">
        <f>SUM(F19:F22)</f>
        <v>2067</v>
      </c>
      <c r="G18" s="33">
        <f>F18/F6*100</f>
        <v>0.63418525450250052</v>
      </c>
      <c r="H18" s="33">
        <f t="shared" si="0"/>
        <v>134.08833522083805</v>
      </c>
      <c r="I18" s="33">
        <f t="shared" si="1"/>
        <v>26.234293692092901</v>
      </c>
    </row>
    <row r="19" spans="1:9" ht="15" x14ac:dyDescent="0.2">
      <c r="A19" s="32" t="s">
        <v>53</v>
      </c>
      <c r="B19" s="33">
        <v>294</v>
      </c>
      <c r="C19" s="33"/>
      <c r="D19" s="33">
        <v>1139</v>
      </c>
      <c r="E19" s="33"/>
      <c r="F19" s="33">
        <v>803</v>
      </c>
      <c r="G19" s="33"/>
      <c r="H19" s="33">
        <f t="shared" si="0"/>
        <v>173.12925170068024</v>
      </c>
      <c r="I19" s="33">
        <f t="shared" si="1"/>
        <v>70.50043898156278</v>
      </c>
    </row>
    <row r="20" spans="1:9" ht="15" x14ac:dyDescent="0.2">
      <c r="A20" s="32" t="s">
        <v>54</v>
      </c>
      <c r="B20" s="33">
        <v>543</v>
      </c>
      <c r="C20" s="33"/>
      <c r="D20" s="33">
        <v>3080</v>
      </c>
      <c r="E20" s="33"/>
      <c r="F20" s="33">
        <v>1264</v>
      </c>
      <c r="G20" s="33"/>
      <c r="H20" s="33">
        <f t="shared" si="0"/>
        <v>132.78084714548802</v>
      </c>
      <c r="I20" s="33">
        <f t="shared" si="1"/>
        <v>41.038961038961041</v>
      </c>
    </row>
    <row r="21" spans="1:9" ht="15" x14ac:dyDescent="0.2">
      <c r="A21" s="32" t="s">
        <v>55</v>
      </c>
      <c r="B21" s="33">
        <v>0</v>
      </c>
      <c r="C21" s="33"/>
      <c r="D21" s="33">
        <v>3280</v>
      </c>
      <c r="E21" s="33"/>
      <c r="F21" s="33">
        <v>0</v>
      </c>
      <c r="G21" s="33"/>
      <c r="H21" s="33" t="s">
        <v>23</v>
      </c>
      <c r="I21" s="33">
        <f t="shared" si="1"/>
        <v>0</v>
      </c>
    </row>
    <row r="22" spans="1:9" ht="15" x14ac:dyDescent="0.2">
      <c r="A22" s="32" t="s">
        <v>56</v>
      </c>
      <c r="B22" s="33">
        <v>46</v>
      </c>
      <c r="C22" s="33"/>
      <c r="D22" s="33">
        <v>380</v>
      </c>
      <c r="E22" s="33"/>
      <c r="F22" s="33">
        <v>0</v>
      </c>
      <c r="G22" s="33"/>
      <c r="H22" s="33">
        <f t="shared" si="0"/>
        <v>-100</v>
      </c>
      <c r="I22" s="33">
        <f t="shared" si="1"/>
        <v>0</v>
      </c>
    </row>
    <row r="23" spans="1:9" ht="15" x14ac:dyDescent="0.2">
      <c r="A23" s="32" t="s">
        <v>57</v>
      </c>
      <c r="B23" s="33">
        <f>SUM(B24:B25)</f>
        <v>26486</v>
      </c>
      <c r="C23" s="33">
        <f>SUM(B23/B6*100)</f>
        <v>9.0104065671255889</v>
      </c>
      <c r="D23" s="33">
        <f>SUM(D24:D25)</f>
        <v>171154</v>
      </c>
      <c r="E23" s="33">
        <f>D23/D6*100</f>
        <v>21.024766018187872</v>
      </c>
      <c r="F23" s="33">
        <f>SUM(F24:F25)</f>
        <v>27870</v>
      </c>
      <c r="G23" s="33">
        <f>F23/F6*100</f>
        <v>8.5509158408247181</v>
      </c>
      <c r="H23" s="33">
        <f t="shared" si="0"/>
        <v>5.2254020992222223</v>
      </c>
      <c r="I23" s="33">
        <f t="shared" si="1"/>
        <v>16.283580868691356</v>
      </c>
    </row>
    <row r="24" spans="1:9" ht="15" x14ac:dyDescent="0.2">
      <c r="A24" s="32" t="s">
        <v>58</v>
      </c>
      <c r="B24" s="33">
        <v>26486</v>
      </c>
      <c r="C24" s="33"/>
      <c r="D24" s="33">
        <v>68098</v>
      </c>
      <c r="E24" s="33"/>
      <c r="F24" s="33">
        <v>25472</v>
      </c>
      <c r="G24" s="33"/>
      <c r="H24" s="33">
        <f t="shared" si="0"/>
        <v>-3.8284376651816103</v>
      </c>
      <c r="I24" s="33">
        <f t="shared" si="1"/>
        <v>37.40491644394843</v>
      </c>
    </row>
    <row r="25" spans="1:9" ht="15" x14ac:dyDescent="0.2">
      <c r="A25" s="32" t="s">
        <v>59</v>
      </c>
      <c r="B25" s="33">
        <v>0</v>
      </c>
      <c r="C25" s="33"/>
      <c r="D25" s="33">
        <v>103056</v>
      </c>
      <c r="E25" s="33"/>
      <c r="F25" s="33">
        <v>2398</v>
      </c>
      <c r="G25" s="33"/>
      <c r="H25" s="33" t="s">
        <v>23</v>
      </c>
      <c r="I25" s="33">
        <f t="shared" si="1"/>
        <v>2.3268902344356466</v>
      </c>
    </row>
    <row r="26" spans="1:9" ht="15" x14ac:dyDescent="0.2">
      <c r="A26" s="32" t="s">
        <v>60</v>
      </c>
      <c r="B26" s="33">
        <f>SUM(B27:B31)</f>
        <v>210666</v>
      </c>
      <c r="C26" s="33">
        <f>SUM(B26/B6*100)</f>
        <v>71.667534164089687</v>
      </c>
      <c r="D26" s="33">
        <f>SUM(D27:D31)</f>
        <v>415705</v>
      </c>
      <c r="E26" s="33">
        <f>D26/D6*100</f>
        <v>51.065708996522361</v>
      </c>
      <c r="F26" s="33">
        <f>SUM(F27:F31)</f>
        <v>229445</v>
      </c>
      <c r="G26" s="33">
        <f>F26/F6*100</f>
        <v>70.397017764550668</v>
      </c>
      <c r="H26" s="33">
        <f t="shared" si="0"/>
        <v>8.914110487691417</v>
      </c>
      <c r="I26" s="33">
        <f t="shared" si="1"/>
        <v>55.19418818633406</v>
      </c>
    </row>
    <row r="27" spans="1:9" ht="15" x14ac:dyDescent="0.2">
      <c r="A27" s="32" t="s">
        <v>61</v>
      </c>
      <c r="B27" s="33">
        <v>49359</v>
      </c>
      <c r="C27" s="33"/>
      <c r="D27" s="33">
        <v>95361</v>
      </c>
      <c r="E27" s="33"/>
      <c r="F27" s="33">
        <v>53119</v>
      </c>
      <c r="G27" s="33"/>
      <c r="H27" s="33">
        <f t="shared" si="0"/>
        <v>7.6176583804371916</v>
      </c>
      <c r="I27" s="33">
        <f t="shared" si="1"/>
        <v>55.703065194366673</v>
      </c>
    </row>
    <row r="28" spans="1:9" ht="15" x14ac:dyDescent="0.2">
      <c r="A28" s="32" t="s">
        <v>62</v>
      </c>
      <c r="B28" s="33">
        <v>126842</v>
      </c>
      <c r="C28" s="33"/>
      <c r="D28" s="33">
        <v>258524</v>
      </c>
      <c r="E28" s="33"/>
      <c r="F28" s="33">
        <v>145163</v>
      </c>
      <c r="G28" s="33"/>
      <c r="H28" s="33">
        <f t="shared" si="0"/>
        <v>14.443953895397428</v>
      </c>
      <c r="I28" s="33">
        <f t="shared" si="1"/>
        <v>56.150686203215173</v>
      </c>
    </row>
    <row r="29" spans="1:9" ht="15" x14ac:dyDescent="0.2">
      <c r="A29" s="32" t="s">
        <v>63</v>
      </c>
      <c r="B29" s="33">
        <v>22841</v>
      </c>
      <c r="C29" s="33"/>
      <c r="D29" s="33">
        <v>34090</v>
      </c>
      <c r="E29" s="33"/>
      <c r="F29" s="33">
        <v>19095</v>
      </c>
      <c r="G29" s="33"/>
      <c r="H29" s="33">
        <f t="shared" si="0"/>
        <v>-16.400332734994095</v>
      </c>
      <c r="I29" s="33">
        <f t="shared" si="1"/>
        <v>56.013493693165152</v>
      </c>
    </row>
    <row r="30" spans="1:9" ht="15" x14ac:dyDescent="0.2">
      <c r="A30" s="32" t="s">
        <v>64</v>
      </c>
      <c r="B30" s="33">
        <v>200</v>
      </c>
      <c r="C30" s="33"/>
      <c r="D30" s="33">
        <v>360</v>
      </c>
      <c r="E30" s="33"/>
      <c r="F30" s="33">
        <v>213</v>
      </c>
      <c r="G30" s="33"/>
      <c r="H30" s="33">
        <f t="shared" si="0"/>
        <v>6.5</v>
      </c>
      <c r="I30" s="33">
        <f t="shared" si="1"/>
        <v>59.166666666666664</v>
      </c>
    </row>
    <row r="31" spans="1:9" ht="15" x14ac:dyDescent="0.2">
      <c r="A31" s="32" t="s">
        <v>65</v>
      </c>
      <c r="B31" s="33">
        <v>11424</v>
      </c>
      <c r="C31" s="33"/>
      <c r="D31" s="33">
        <v>27370</v>
      </c>
      <c r="E31" s="33"/>
      <c r="F31" s="33">
        <v>11855</v>
      </c>
      <c r="G31" s="33"/>
      <c r="H31" s="33">
        <f t="shared" si="0"/>
        <v>3.7727591036414481</v>
      </c>
      <c r="I31" s="33">
        <f t="shared" si="1"/>
        <v>43.313847278041649</v>
      </c>
    </row>
    <row r="32" spans="1:9" ht="15" x14ac:dyDescent="0.2">
      <c r="A32" s="32" t="s">
        <v>66</v>
      </c>
      <c r="B32" s="33">
        <f>SUM(B33:B34)</f>
        <v>15609</v>
      </c>
      <c r="C32" s="33">
        <f>SUM(B32/B6*100)</f>
        <v>5.3101048141004057</v>
      </c>
      <c r="D32" s="33">
        <f>SUM(D33:D34)</f>
        <v>31332</v>
      </c>
      <c r="E32" s="33">
        <f>D32/D6*100</f>
        <v>3.848861077636879</v>
      </c>
      <c r="F32" s="33">
        <f>SUM(F33:F34)</f>
        <v>14383</v>
      </c>
      <c r="G32" s="33">
        <f>F32/F6*100</f>
        <v>4.4129107477065634</v>
      </c>
      <c r="H32" s="33">
        <f t="shared" si="0"/>
        <v>-7.854442949580374</v>
      </c>
      <c r="I32" s="33">
        <f t="shared" si="1"/>
        <v>45.905144899782968</v>
      </c>
    </row>
    <row r="33" spans="1:9" ht="15" x14ac:dyDescent="0.2">
      <c r="A33" s="32" t="s">
        <v>67</v>
      </c>
      <c r="B33" s="33">
        <v>11869</v>
      </c>
      <c r="C33" s="33"/>
      <c r="D33" s="33">
        <v>22877</v>
      </c>
      <c r="E33" s="33"/>
      <c r="F33" s="33">
        <v>10649</v>
      </c>
      <c r="G33" s="33"/>
      <c r="H33" s="33">
        <f t="shared" si="0"/>
        <v>-10.278877748757267</v>
      </c>
      <c r="I33" s="33">
        <f t="shared" si="1"/>
        <v>46.548935612186916</v>
      </c>
    </row>
    <row r="34" spans="1:9" ht="15" x14ac:dyDescent="0.2">
      <c r="A34" s="32" t="s">
        <v>103</v>
      </c>
      <c r="B34" s="33">
        <v>3740</v>
      </c>
      <c r="C34" s="33"/>
      <c r="D34" s="33">
        <v>8455</v>
      </c>
      <c r="E34" s="33"/>
      <c r="F34" s="33">
        <v>3734</v>
      </c>
      <c r="G34" s="33"/>
      <c r="H34" s="33">
        <f t="shared" si="0"/>
        <v>-0.16042780748662722</v>
      </c>
      <c r="I34" s="33">
        <f t="shared" si="1"/>
        <v>44.163217031342398</v>
      </c>
    </row>
    <row r="35" spans="1:9" ht="15" x14ac:dyDescent="0.2">
      <c r="A35" s="32" t="s">
        <v>68</v>
      </c>
      <c r="B35" s="33">
        <f>SUM(B36)</f>
        <v>2421</v>
      </c>
      <c r="C35" s="33">
        <f>SUM(B35/B6*100)</f>
        <v>0.82361225926946502</v>
      </c>
      <c r="D35" s="33">
        <v>0</v>
      </c>
      <c r="E35" s="33">
        <f>D35/D6*100</f>
        <v>0</v>
      </c>
      <c r="F35" s="33">
        <v>0</v>
      </c>
      <c r="G35" s="33">
        <f>F35/F6*100</f>
        <v>0</v>
      </c>
      <c r="H35" s="33">
        <f t="shared" si="0"/>
        <v>-100</v>
      </c>
      <c r="I35" s="33" t="s">
        <v>23</v>
      </c>
    </row>
    <row r="36" spans="1:9" ht="15" x14ac:dyDescent="0.2">
      <c r="A36" s="32" t="s">
        <v>69</v>
      </c>
      <c r="B36" s="33">
        <v>2421</v>
      </c>
      <c r="C36" s="33"/>
      <c r="D36" s="33">
        <v>0</v>
      </c>
      <c r="E36" s="33"/>
      <c r="F36" s="33">
        <v>0</v>
      </c>
      <c r="G36" s="33"/>
      <c r="H36" s="33">
        <f t="shared" si="0"/>
        <v>-100</v>
      </c>
      <c r="I36" s="33" t="s">
        <v>23</v>
      </c>
    </row>
    <row r="37" spans="1:9" ht="15" x14ac:dyDescent="0.2">
      <c r="A37" s="32" t="s">
        <v>70</v>
      </c>
      <c r="B37" s="33">
        <f>SUM(B38:B41)</f>
        <v>5818</v>
      </c>
      <c r="C37" s="33">
        <f>SUM(B37/B6*100)</f>
        <v>1.9792549047623909</v>
      </c>
      <c r="D37" s="33">
        <f>SUM(D38:D41)</f>
        <v>20523</v>
      </c>
      <c r="E37" s="33">
        <f>D37/D6*100</f>
        <v>2.5210703401104833</v>
      </c>
      <c r="F37" s="33">
        <f>SUM(F38:F41)</f>
        <v>9343</v>
      </c>
      <c r="G37" s="33">
        <f>F37/F6*100</f>
        <v>2.866566440646765</v>
      </c>
      <c r="H37" s="33">
        <f t="shared" si="0"/>
        <v>60.587830869714679</v>
      </c>
      <c r="I37" s="33">
        <f t="shared" si="1"/>
        <v>45.5245334502753</v>
      </c>
    </row>
    <row r="38" spans="1:9" ht="15" x14ac:dyDescent="0.2">
      <c r="A38" s="32" t="s">
        <v>71</v>
      </c>
      <c r="B38" s="33">
        <v>1443</v>
      </c>
      <c r="C38" s="33"/>
      <c r="D38" s="33">
        <v>2954</v>
      </c>
      <c r="E38" s="33"/>
      <c r="F38" s="33">
        <v>1463</v>
      </c>
      <c r="G38" s="33"/>
      <c r="H38" s="33">
        <f t="shared" si="0"/>
        <v>1.3860013860013822</v>
      </c>
      <c r="I38" s="33">
        <f t="shared" si="1"/>
        <v>49.526066350710899</v>
      </c>
    </row>
    <row r="39" spans="1:9" ht="15" x14ac:dyDescent="0.2">
      <c r="A39" s="32" t="s">
        <v>72</v>
      </c>
      <c r="B39" s="33">
        <v>1449</v>
      </c>
      <c r="C39" s="33"/>
      <c r="D39" s="33">
        <v>7891</v>
      </c>
      <c r="E39" s="33"/>
      <c r="F39" s="33">
        <v>2724</v>
      </c>
      <c r="G39" s="33"/>
      <c r="H39" s="33">
        <f t="shared" si="0"/>
        <v>87.991718426501052</v>
      </c>
      <c r="I39" s="33">
        <f t="shared" si="1"/>
        <v>34.520339627423645</v>
      </c>
    </row>
    <row r="40" spans="1:9" ht="15" x14ac:dyDescent="0.2">
      <c r="A40" s="32" t="s">
        <v>73</v>
      </c>
      <c r="B40" s="33">
        <v>2422</v>
      </c>
      <c r="C40" s="33"/>
      <c r="D40" s="33">
        <v>8213</v>
      </c>
      <c r="E40" s="33"/>
      <c r="F40" s="33">
        <v>4570</v>
      </c>
      <c r="G40" s="33"/>
      <c r="H40" s="33">
        <f t="shared" si="0"/>
        <v>88.687035507844769</v>
      </c>
      <c r="I40" s="33">
        <f t="shared" si="1"/>
        <v>55.643492024838672</v>
      </c>
    </row>
    <row r="41" spans="1:9" ht="15" x14ac:dyDescent="0.2">
      <c r="A41" s="32" t="s">
        <v>74</v>
      </c>
      <c r="B41" s="33">
        <v>504</v>
      </c>
      <c r="C41" s="33"/>
      <c r="D41" s="33">
        <v>1465</v>
      </c>
      <c r="E41" s="33"/>
      <c r="F41" s="33">
        <v>586</v>
      </c>
      <c r="G41" s="33"/>
      <c r="H41" s="33">
        <f t="shared" si="0"/>
        <v>16.26984126984128</v>
      </c>
      <c r="I41" s="33">
        <f t="shared" si="1"/>
        <v>40</v>
      </c>
    </row>
    <row r="42" spans="1:9" ht="15" x14ac:dyDescent="0.2">
      <c r="A42" s="32" t="s">
        <v>75</v>
      </c>
      <c r="B42" s="33">
        <v>0</v>
      </c>
      <c r="C42" s="33">
        <f>SUM(B42/B6*100)</f>
        <v>0</v>
      </c>
      <c r="D42" s="33">
        <f>SUM(D43:D45)</f>
        <v>41412</v>
      </c>
      <c r="E42" s="33">
        <f>D42/D6*100</f>
        <v>5.0871005664208617</v>
      </c>
      <c r="F42" s="33">
        <f>SUM(F43:F45)</f>
        <v>4107</v>
      </c>
      <c r="G42" s="33">
        <f>F42/F6*100</f>
        <v>1.2600865216457522</v>
      </c>
      <c r="H42" s="33" t="s">
        <v>23</v>
      </c>
      <c r="I42" s="33">
        <f t="shared" si="1"/>
        <v>9.9174152419588513</v>
      </c>
    </row>
    <row r="43" spans="1:9" ht="15" x14ac:dyDescent="0.2">
      <c r="A43" s="32" t="s">
        <v>104</v>
      </c>
      <c r="B43" s="33">
        <v>0</v>
      </c>
      <c r="C43" s="33"/>
      <c r="D43" s="33">
        <v>9937</v>
      </c>
      <c r="E43" s="33"/>
      <c r="F43" s="33">
        <v>4076</v>
      </c>
      <c r="G43" s="33"/>
      <c r="H43" s="33" t="s">
        <v>23</v>
      </c>
      <c r="I43" s="33">
        <f t="shared" si="1"/>
        <v>41.018416020931866</v>
      </c>
    </row>
    <row r="44" spans="1:9" ht="15" x14ac:dyDescent="0.2">
      <c r="A44" s="32" t="s">
        <v>76</v>
      </c>
      <c r="B44" s="33">
        <v>0</v>
      </c>
      <c r="C44" s="33"/>
      <c r="D44" s="33">
        <v>26075</v>
      </c>
      <c r="E44" s="33"/>
      <c r="F44" s="33">
        <v>31</v>
      </c>
      <c r="G44" s="33"/>
      <c r="H44" s="33" t="s">
        <v>23</v>
      </c>
      <c r="I44" s="33">
        <f t="shared" si="1"/>
        <v>0.11888782358581017</v>
      </c>
    </row>
    <row r="45" spans="1:9" ht="15" x14ac:dyDescent="0.2">
      <c r="A45" s="32" t="s">
        <v>105</v>
      </c>
      <c r="B45" s="33">
        <v>0</v>
      </c>
      <c r="C45" s="33"/>
      <c r="D45" s="33">
        <v>5400</v>
      </c>
      <c r="E45" s="33"/>
      <c r="F45" s="33">
        <v>0</v>
      </c>
      <c r="G45" s="33"/>
      <c r="H45" s="33" t="s">
        <v>23</v>
      </c>
      <c r="I45" s="33">
        <f t="shared" si="1"/>
        <v>0</v>
      </c>
    </row>
    <row r="46" spans="1:9" ht="15" x14ac:dyDescent="0.2">
      <c r="A46" s="32" t="s">
        <v>77</v>
      </c>
      <c r="B46" s="33">
        <v>0</v>
      </c>
      <c r="C46" s="33">
        <f>SUM(B46/B6*100)</f>
        <v>0</v>
      </c>
      <c r="D46" s="33">
        <v>620</v>
      </c>
      <c r="E46" s="33">
        <f>D46/D6*100</f>
        <v>7.6161555857744964E-2</v>
      </c>
      <c r="F46" s="33">
        <v>0</v>
      </c>
      <c r="G46" s="33">
        <f>F46/F6*100</f>
        <v>0</v>
      </c>
      <c r="H46" s="33" t="s">
        <v>23</v>
      </c>
      <c r="I46" s="33">
        <f t="shared" si="1"/>
        <v>0</v>
      </c>
    </row>
    <row r="47" spans="1:9" ht="15" x14ac:dyDescent="0.2">
      <c r="A47" s="32" t="s">
        <v>78</v>
      </c>
      <c r="B47" s="33">
        <v>0</v>
      </c>
      <c r="C47" s="33"/>
      <c r="D47" s="33">
        <v>620</v>
      </c>
      <c r="E47" s="33"/>
      <c r="F47" s="33">
        <v>0</v>
      </c>
      <c r="G47" s="33"/>
      <c r="H47" s="33" t="s">
        <v>23</v>
      </c>
      <c r="I47" s="33">
        <f t="shared" si="1"/>
        <v>0</v>
      </c>
    </row>
    <row r="48" spans="1:9" ht="30" x14ac:dyDescent="0.2">
      <c r="A48" s="32" t="s">
        <v>79</v>
      </c>
      <c r="B48" s="33">
        <f>SUM(B49)</f>
        <v>2239</v>
      </c>
      <c r="C48" s="33">
        <f>SUM(B48/B6*100)</f>
        <v>0.76169675692041816</v>
      </c>
      <c r="D48" s="33">
        <f>SUM(D49)</f>
        <v>5152</v>
      </c>
      <c r="E48" s="33">
        <f>D48/D6*100</f>
        <v>0.63287796093403548</v>
      </c>
      <c r="F48" s="33">
        <f>SUM(F49)</f>
        <v>2361</v>
      </c>
      <c r="G48" s="33">
        <f>F48/F6*100</f>
        <v>0.72438867241432203</v>
      </c>
      <c r="H48" s="33">
        <f t="shared" si="0"/>
        <v>5.4488610987047679</v>
      </c>
      <c r="I48" s="33">
        <f t="shared" si="1"/>
        <v>45.826863354037265</v>
      </c>
    </row>
    <row r="49" spans="1:9" ht="30" x14ac:dyDescent="0.2">
      <c r="A49" s="32" t="s">
        <v>106</v>
      </c>
      <c r="B49" s="33">
        <v>2239</v>
      </c>
      <c r="C49" s="33"/>
      <c r="D49" s="33">
        <v>5152</v>
      </c>
      <c r="E49" s="33"/>
      <c r="F49" s="33">
        <v>2361</v>
      </c>
      <c r="G49" s="33"/>
      <c r="H49" s="33">
        <f t="shared" si="0"/>
        <v>5.4488610987047679</v>
      </c>
      <c r="I49" s="33">
        <f t="shared" si="1"/>
        <v>45.826863354037265</v>
      </c>
    </row>
    <row r="50" spans="1:9" ht="45" x14ac:dyDescent="0.2">
      <c r="A50" s="32" t="s">
        <v>107</v>
      </c>
      <c r="B50" s="33">
        <f>SUM(B51:B52)</f>
        <v>4622</v>
      </c>
      <c r="C50" s="33">
        <f>SUM(B50/B6*100)</f>
        <v>1.5723816036115108</v>
      </c>
      <c r="D50" s="33">
        <f>SUM(D51:D52)</f>
        <v>55782</v>
      </c>
      <c r="E50" s="33">
        <v>6.9</v>
      </c>
      <c r="F50" s="33">
        <f>SUM(F51:F52)</f>
        <v>5688</v>
      </c>
      <c r="G50" s="33">
        <f>F50/F6*100</f>
        <v>1.745160003681772</v>
      </c>
      <c r="H50" s="33">
        <f t="shared" si="0"/>
        <v>23.063608827347466</v>
      </c>
      <c r="I50" s="33">
        <f t="shared" si="1"/>
        <v>10.196837689577283</v>
      </c>
    </row>
    <row r="51" spans="1:9" ht="30" x14ac:dyDescent="0.2">
      <c r="A51" s="32" t="s">
        <v>80</v>
      </c>
      <c r="B51" s="33">
        <v>2372</v>
      </c>
      <c r="C51" s="33"/>
      <c r="D51" s="33">
        <v>7228</v>
      </c>
      <c r="E51" s="33"/>
      <c r="F51" s="33">
        <v>4196</v>
      </c>
      <c r="G51" s="33"/>
      <c r="H51" s="33">
        <f t="shared" si="0"/>
        <v>76.897133220910632</v>
      </c>
      <c r="I51" s="33">
        <f t="shared" si="1"/>
        <v>58.05201992252352</v>
      </c>
    </row>
    <row r="52" spans="1:9" ht="15" x14ac:dyDescent="0.2">
      <c r="A52" s="32" t="s">
        <v>81</v>
      </c>
      <c r="B52" s="33">
        <v>2250</v>
      </c>
      <c r="C52" s="33"/>
      <c r="D52" s="33">
        <v>48554</v>
      </c>
      <c r="E52" s="33"/>
      <c r="F52" s="33">
        <v>1492</v>
      </c>
      <c r="G52" s="33"/>
      <c r="H52" s="33">
        <f t="shared" si="0"/>
        <v>-33.688888888888897</v>
      </c>
      <c r="I52" s="33">
        <f t="shared" si="1"/>
        <v>3.0728673229805987</v>
      </c>
    </row>
    <row r="53" spans="1:9" ht="15" x14ac:dyDescent="0.2">
      <c r="A53" s="32" t="s">
        <v>108</v>
      </c>
      <c r="B53" s="33">
        <v>11253056.1</v>
      </c>
      <c r="C53" s="33"/>
      <c r="D53" s="33">
        <v>-10949470.4</v>
      </c>
      <c r="E53" s="33"/>
      <c r="F53" s="33">
        <v>7704435.6200000001</v>
      </c>
      <c r="G53" s="33"/>
      <c r="H53" s="33">
        <f t="shared" si="0"/>
        <v>-31.534726641947515</v>
      </c>
      <c r="I53" s="33">
        <f t="shared" si="1"/>
        <v>-70.363545802178706</v>
      </c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workbookViewId="0">
      <selection activeCell="I27" sqref="I27"/>
    </sheetView>
  </sheetViews>
  <sheetFormatPr defaultRowHeight="12.75" x14ac:dyDescent="0.2"/>
  <cols>
    <col min="1" max="1" width="37.7109375" customWidth="1"/>
    <col min="2" max="2" width="17.5703125" customWidth="1"/>
    <col min="3" max="3" width="11.28515625" customWidth="1"/>
    <col min="4" max="9" width="17.5703125" customWidth="1"/>
  </cols>
  <sheetData>
    <row r="1" spans="1:9" ht="14.25" x14ac:dyDescent="0.2">
      <c r="A1" s="22" t="s">
        <v>112</v>
      </c>
      <c r="B1" s="23"/>
      <c r="C1" s="23"/>
      <c r="D1" s="23"/>
      <c r="E1" s="23"/>
      <c r="F1" s="23"/>
      <c r="G1" s="23"/>
      <c r="H1" s="23"/>
      <c r="I1" s="23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88</v>
      </c>
    </row>
    <row r="3" spans="1:9" s="1" customFormat="1" ht="71.25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</v>
      </c>
      <c r="H3" s="4" t="s">
        <v>6</v>
      </c>
      <c r="I3" s="4" t="s">
        <v>7</v>
      </c>
    </row>
    <row r="4" spans="1:9" s="1" customFormat="1" ht="15" x14ac:dyDescent="0.25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</row>
    <row r="5" spans="1:9" ht="30" x14ac:dyDescent="0.25">
      <c r="A5" s="6" t="s">
        <v>87</v>
      </c>
      <c r="B5" s="7">
        <v>-11253</v>
      </c>
      <c r="C5" s="7"/>
      <c r="D5" s="7">
        <v>10949</v>
      </c>
      <c r="E5" s="7"/>
      <c r="F5" s="7">
        <v>-7704</v>
      </c>
      <c r="G5" s="7"/>
      <c r="H5" s="7"/>
      <c r="I5" s="7"/>
    </row>
    <row r="6" spans="1:9" ht="60" x14ac:dyDescent="0.25">
      <c r="A6" s="8" t="s">
        <v>82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83</v>
      </c>
      <c r="B7" s="11">
        <v>11000</v>
      </c>
      <c r="C7" s="11"/>
      <c r="D7" s="11">
        <v>18097</v>
      </c>
      <c r="E7" s="11"/>
      <c r="F7" s="11">
        <v>-6747</v>
      </c>
      <c r="G7" s="11"/>
      <c r="H7" s="11"/>
      <c r="I7" s="11"/>
    </row>
    <row r="8" spans="1:9" ht="45" x14ac:dyDescent="0.25">
      <c r="A8" s="12" t="s">
        <v>84</v>
      </c>
      <c r="B8" s="13">
        <v>-10511</v>
      </c>
      <c r="C8" s="13"/>
      <c r="D8" s="13">
        <v>-9288</v>
      </c>
      <c r="E8" s="13"/>
      <c r="F8" s="13">
        <v>-4858</v>
      </c>
      <c r="G8" s="13"/>
      <c r="H8" s="13"/>
      <c r="I8" s="13"/>
    </row>
    <row r="9" spans="1:9" ht="30" x14ac:dyDescent="0.25">
      <c r="A9" s="12" t="s">
        <v>85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86</v>
      </c>
      <c r="B10" s="13">
        <v>-11742</v>
      </c>
      <c r="C10" s="13"/>
      <c r="D10" s="13">
        <v>2140</v>
      </c>
      <c r="E10" s="13"/>
      <c r="F10" s="13">
        <v>3901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Начальник</cp:lastModifiedBy>
  <dcterms:created xsi:type="dcterms:W3CDTF">2021-07-16T11:47:31Z</dcterms:created>
  <dcterms:modified xsi:type="dcterms:W3CDTF">2021-09-28T08:46:55Z</dcterms:modified>
</cp:coreProperties>
</file>