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090" yWindow="2565" windowWidth="21600" windowHeight="11385" activeTab="1"/>
  </bookViews>
  <sheets>
    <sheet name="Доходы" sheetId="4" r:id="rId1"/>
    <sheet name="Расходы" sheetId="3" r:id="rId2"/>
    <sheet name="Источники" sheetId="5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I10" i="5" l="1"/>
  <c r="H10" i="5"/>
  <c r="I8" i="5"/>
  <c r="H8" i="5"/>
  <c r="I7" i="5"/>
  <c r="H7" i="5"/>
  <c r="I5" i="5"/>
  <c r="H5" i="5"/>
  <c r="I35" i="4"/>
  <c r="H35" i="4"/>
  <c r="I31" i="4"/>
  <c r="H31" i="4"/>
  <c r="I30" i="4"/>
  <c r="H30" i="4"/>
  <c r="I29" i="4"/>
  <c r="H29" i="4"/>
  <c r="I28" i="4"/>
  <c r="H28" i="4"/>
  <c r="I27" i="4"/>
  <c r="F27" i="4"/>
  <c r="H27" i="4" s="1"/>
  <c r="D27" i="4"/>
  <c r="B27" i="4"/>
  <c r="I26" i="4"/>
  <c r="F26" i="4"/>
  <c r="H26" i="4" s="1"/>
  <c r="D26" i="4"/>
  <c r="B26" i="4"/>
  <c r="I24" i="4"/>
  <c r="H24" i="4"/>
  <c r="I23" i="4"/>
  <c r="H23" i="4"/>
  <c r="C23" i="4"/>
  <c r="I22" i="4"/>
  <c r="H22" i="4"/>
  <c r="C22" i="4"/>
  <c r="I21" i="4"/>
  <c r="H21" i="4"/>
  <c r="I20" i="4"/>
  <c r="F20" i="4"/>
  <c r="H20" i="4" s="1"/>
  <c r="D20" i="4"/>
  <c r="B20" i="4"/>
  <c r="I19" i="4"/>
  <c r="H19" i="4"/>
  <c r="I18" i="4"/>
  <c r="H18" i="4"/>
  <c r="I17" i="4"/>
  <c r="H17" i="4"/>
  <c r="F16" i="4"/>
  <c r="I16" i="4" s="1"/>
  <c r="D16" i="4"/>
  <c r="E16" i="4" s="1"/>
  <c r="B16" i="4"/>
  <c r="I15" i="4"/>
  <c r="H15" i="4"/>
  <c r="I14" i="4"/>
  <c r="H14" i="4"/>
  <c r="I13" i="4"/>
  <c r="H13" i="4"/>
  <c r="I12" i="4"/>
  <c r="H12" i="4"/>
  <c r="F11" i="4"/>
  <c r="I11" i="4" s="1"/>
  <c r="D11" i="4"/>
  <c r="E11" i="4" s="1"/>
  <c r="B11" i="4"/>
  <c r="I10" i="4"/>
  <c r="H10" i="4"/>
  <c r="I9" i="4"/>
  <c r="H9" i="4"/>
  <c r="F8" i="4"/>
  <c r="I8" i="4" s="1"/>
  <c r="D8" i="4"/>
  <c r="E8" i="4" s="1"/>
  <c r="B8" i="4"/>
  <c r="C21" i="4" s="1"/>
  <c r="D7" i="4"/>
  <c r="E30" i="4" s="1"/>
  <c r="H8" i="4" l="1"/>
  <c r="E10" i="4"/>
  <c r="H11" i="4"/>
  <c r="E13" i="4"/>
  <c r="E15" i="4"/>
  <c r="H16" i="4"/>
  <c r="E18" i="4"/>
  <c r="E20" i="4"/>
  <c r="E23" i="4"/>
  <c r="E26" i="4"/>
  <c r="E27" i="4"/>
  <c r="E28" i="4"/>
  <c r="E31" i="4"/>
  <c r="B7" i="4"/>
  <c r="F7" i="4"/>
  <c r="C8" i="4"/>
  <c r="G8" i="4"/>
  <c r="E9" i="4"/>
  <c r="G11" i="4"/>
  <c r="E12" i="4"/>
  <c r="G16" i="4"/>
  <c r="E17" i="4"/>
  <c r="E19" i="4"/>
  <c r="E22" i="4"/>
  <c r="E24" i="4"/>
  <c r="E29" i="4"/>
  <c r="C31" i="4" l="1"/>
  <c r="C28" i="4"/>
  <c r="C18" i="4"/>
  <c r="C15" i="4"/>
  <c r="C13" i="4"/>
  <c r="C10" i="4"/>
  <c r="C29" i="4"/>
  <c r="C27" i="4"/>
  <c r="C26" i="4"/>
  <c r="C24" i="4"/>
  <c r="C20" i="4"/>
  <c r="C19" i="4"/>
  <c r="C17" i="4"/>
  <c r="C14" i="4"/>
  <c r="C12" i="4"/>
  <c r="C9" i="4"/>
  <c r="C16" i="4"/>
  <c r="G31" i="4"/>
  <c r="G28" i="4"/>
  <c r="G23" i="4"/>
  <c r="G18" i="4"/>
  <c r="G15" i="4"/>
  <c r="G13" i="4"/>
  <c r="G10" i="4"/>
  <c r="I7" i="4"/>
  <c r="G30" i="4"/>
  <c r="G29" i="4"/>
  <c r="G27" i="4"/>
  <c r="G26" i="4"/>
  <c r="G24" i="4"/>
  <c r="G22" i="4"/>
  <c r="G20" i="4"/>
  <c r="G19" i="4"/>
  <c r="G17" i="4"/>
  <c r="G12" i="4"/>
  <c r="G9" i="4"/>
  <c r="H7" i="4"/>
  <c r="C11" i="4"/>
  <c r="H20" i="3" l="1"/>
  <c r="F19" i="3"/>
  <c r="D19" i="3"/>
  <c r="B53" i="3"/>
  <c r="B51" i="3"/>
  <c r="B49" i="3"/>
  <c r="B45" i="3"/>
  <c r="B40" i="3"/>
  <c r="B38" i="3"/>
  <c r="B35" i="3"/>
  <c r="B29" i="3"/>
  <c r="B25" i="3"/>
  <c r="B19" i="3"/>
  <c r="H19" i="3" s="1"/>
  <c r="B16" i="3"/>
  <c r="B14" i="3"/>
  <c r="B7" i="3"/>
  <c r="I8" i="3"/>
  <c r="I9" i="3"/>
  <c r="I10" i="3"/>
  <c r="I11" i="3"/>
  <c r="I12" i="3"/>
  <c r="I13" i="3"/>
  <c r="I15" i="3"/>
  <c r="I17" i="3"/>
  <c r="I18" i="3"/>
  <c r="I21" i="3"/>
  <c r="I22" i="3"/>
  <c r="I23" i="3"/>
  <c r="I24" i="3"/>
  <c r="I26" i="3"/>
  <c r="I27" i="3"/>
  <c r="I30" i="3"/>
  <c r="I31" i="3"/>
  <c r="I32" i="3"/>
  <c r="I33" i="3"/>
  <c r="I34" i="3"/>
  <c r="I36" i="3"/>
  <c r="I37" i="3"/>
  <c r="I41" i="3"/>
  <c r="I42" i="3"/>
  <c r="I43" i="3"/>
  <c r="I44" i="3"/>
  <c r="I46" i="3"/>
  <c r="I47" i="3"/>
  <c r="I48" i="3"/>
  <c r="I50" i="3"/>
  <c r="I52" i="3"/>
  <c r="I54" i="3"/>
  <c r="I55" i="3"/>
  <c r="H8" i="3"/>
  <c r="H9" i="3"/>
  <c r="H10" i="3"/>
  <c r="H11" i="3"/>
  <c r="H13" i="3"/>
  <c r="H15" i="3"/>
  <c r="H18" i="3"/>
  <c r="H21" i="3"/>
  <c r="H22" i="3"/>
  <c r="H23" i="3"/>
  <c r="H24" i="3"/>
  <c r="H26" i="3"/>
  <c r="H27" i="3"/>
  <c r="H28" i="3"/>
  <c r="H30" i="3"/>
  <c r="H31" i="3"/>
  <c r="H32" i="3"/>
  <c r="H33" i="3"/>
  <c r="H34" i="3"/>
  <c r="H36" i="3"/>
  <c r="H37" i="3"/>
  <c r="H38" i="3"/>
  <c r="H39" i="3"/>
  <c r="H41" i="3"/>
  <c r="H42" i="3"/>
  <c r="H43" i="3"/>
  <c r="H44" i="3"/>
  <c r="H46" i="3"/>
  <c r="H47" i="3"/>
  <c r="H50" i="3"/>
  <c r="H52" i="3"/>
  <c r="H54" i="3"/>
  <c r="H55" i="3"/>
  <c r="D51" i="3"/>
  <c r="F53" i="3"/>
  <c r="F51" i="3"/>
  <c r="I51" i="3" s="1"/>
  <c r="F45" i="3"/>
  <c r="F40" i="3"/>
  <c r="F35" i="3"/>
  <c r="F29" i="3"/>
  <c r="F25" i="3"/>
  <c r="F16" i="3"/>
  <c r="F7" i="3"/>
  <c r="D45" i="3"/>
  <c r="D40" i="3"/>
  <c r="D35" i="3"/>
  <c r="D29" i="3"/>
  <c r="D25" i="3"/>
  <c r="D16" i="3"/>
  <c r="D7" i="3"/>
  <c r="D53" i="3"/>
  <c r="F49" i="3"/>
  <c r="H49" i="3" s="1"/>
  <c r="D49" i="3"/>
  <c r="F14" i="3"/>
  <c r="D14" i="3"/>
  <c r="I16" i="3" l="1"/>
  <c r="H51" i="3"/>
  <c r="I7" i="3"/>
  <c r="I35" i="3"/>
  <c r="I45" i="3"/>
  <c r="H53" i="3"/>
  <c r="H45" i="3"/>
  <c r="H25" i="3"/>
  <c r="I40" i="3"/>
  <c r="I25" i="3"/>
  <c r="H7" i="3"/>
  <c r="H40" i="3"/>
  <c r="H35" i="3"/>
  <c r="H29" i="3"/>
  <c r="H16" i="3"/>
  <c r="H14" i="3"/>
  <c r="I53" i="3"/>
  <c r="I49" i="3"/>
  <c r="I29" i="3"/>
  <c r="I14" i="3"/>
  <c r="B6" i="3"/>
  <c r="C38" i="3" s="1"/>
  <c r="I19" i="3"/>
  <c r="F6" i="3"/>
  <c r="D6" i="3"/>
  <c r="E25" i="3" s="1"/>
  <c r="H6" i="3" l="1"/>
  <c r="C19" i="3"/>
  <c r="G51" i="3"/>
  <c r="G35" i="3"/>
  <c r="G7" i="3"/>
  <c r="C7" i="3"/>
  <c r="G19" i="3"/>
  <c r="C49" i="3"/>
  <c r="C16" i="3"/>
  <c r="G25" i="3"/>
  <c r="E29" i="3"/>
  <c r="E49" i="3"/>
  <c r="E19" i="3"/>
  <c r="C45" i="3"/>
  <c r="C14" i="3"/>
  <c r="G40" i="3"/>
  <c r="E45" i="3"/>
  <c r="G38" i="3"/>
  <c r="E38" i="3"/>
  <c r="G45" i="3"/>
  <c r="G16" i="3"/>
  <c r="C40" i="3"/>
  <c r="C53" i="3"/>
  <c r="C35" i="3"/>
  <c r="G53" i="3"/>
  <c r="E40" i="3"/>
  <c r="E53" i="3"/>
  <c r="G14" i="3"/>
  <c r="C51" i="3"/>
  <c r="E51" i="3"/>
  <c r="G29" i="3"/>
  <c r="E35" i="3"/>
  <c r="G49" i="3"/>
  <c r="E16" i="3"/>
  <c r="E7" i="3"/>
  <c r="I6" i="3"/>
  <c r="E14" i="3"/>
  <c r="E6" i="3" l="1"/>
  <c r="C6" i="3"/>
  <c r="G6" i="3"/>
</calcChain>
</file>

<file path=xl/sharedStrings.xml><?xml version="1.0" encoding="utf-8"?>
<sst xmlns="http://schemas.openxmlformats.org/spreadsheetml/2006/main" count="152" uniqueCount="117">
  <si>
    <t>Наименование показателя</t>
  </si>
  <si>
    <t>Процент прироста (+), снижения (-) (гр.6/гр.2*100-100)</t>
  </si>
  <si>
    <t>X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</si>
  <si>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</si>
  <si>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</si>
  <si>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</si>
  <si>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</si>
  <si>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</si>
  <si>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</si>
  <si>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</si>
  <si>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</si>
  <si>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</si>
  <si>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</si>
  <si>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</si>
  <si>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</si>
  <si>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</si>
  <si>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</si>
  <si>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</si>
  <si>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</si>
  <si>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</si>
  <si>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</si>
  <si>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</si>
  <si>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</si>
  <si>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</si>
  <si>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</si>
  <si>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</si>
  <si>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</si>
  <si>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</si>
  <si>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</si>
  <si>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ЗДРАВООХРАНЕНИЕ</t>
  </si>
  <si>
    <t>Санитарно-эпидемиологическое благополучие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</si>
  <si>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</si>
  <si>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</si>
  <si>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</si>
  <si>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</si>
  <si>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</si>
  <si>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</si>
  <si>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</si>
  <si>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</si>
  <si>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</si>
  <si>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</si>
  <si>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</si>
  <si>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</si>
  <si>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</si>
  <si>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</si>
  <si>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</si>
  <si>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</si>
  <si>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РАСХОДЫ БЮДЖЕТА -всего</t>
  </si>
  <si>
    <t>Гражданская оборона</t>
  </si>
  <si>
    <t>Другие вопросы в области культуры,кинематографии</t>
  </si>
  <si>
    <t xml:space="preserve">Физическая культура </t>
  </si>
  <si>
    <t>Спорт высшихдостижений</t>
  </si>
  <si>
    <t>Обслуживание государственого внутреннего и муниципального долга</t>
  </si>
  <si>
    <t>МЕЖБЮДЖЕТНЫЕ ТРАНСФЕРТЫ ОБЩЕГО ХАРАКТЕРА БЮДЖЕТАМ БЮДЖЕТНОЙ СИСТЕМЫ РОССИЙСКОЙ ФЕДЕРАЦИИ</t>
  </si>
  <si>
    <t>Результат исполнения бюджета(ДЕФИЦИТ/ПРОФИЦИТ)</t>
  </si>
  <si>
    <t>Благоустройство</t>
  </si>
  <si>
    <t xml:space="preserve">     Информация по исполнению бюджета Кемского муниципального района по состоянию на 01.01.2022 год.                   </t>
  </si>
  <si>
    <t>Защита населения и территории от чрезвычайных ситуаций природного и техногенного характера, пожарная безопасность</t>
  </si>
  <si>
    <t>Общеэкономические вопросы</t>
  </si>
  <si>
    <t>Информация об исполнении  бюджета Кемского муниципального района за 12 месяцев 2021 года</t>
  </si>
  <si>
    <t>1. Доходы  бюджета Кемского муниципального района</t>
  </si>
  <si>
    <t>тыс.руб.</t>
  </si>
  <si>
    <t>Факт на 01.01.2021 (отчетный) год</t>
  </si>
  <si>
    <t>Уд.вес в общем объеме (по гр.2)</t>
  </si>
  <si>
    <t>План на 2021 год по состоянию на 01.01.2022 (текущий) год</t>
  </si>
  <si>
    <t>Уд.вес в общем объеме</t>
  </si>
  <si>
    <t>Факт на 01.01.2022 (текущий) год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</si>
  <si>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</si>
  <si>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</si>
  <si>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</si>
  <si>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</si>
  <si>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</si>
  <si>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</si>
  <si>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</si>
  <si>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</si>
  <si>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</si>
  <si>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</si>
  <si>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Д О Х О Д Ы - всего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</si>
  <si>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</si>
  <si>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</si>
  <si>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</si>
  <si>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СОВОКУПНЫЙ ДОХОД</t>
  </si>
  <si>
    <t>Единый налог на вмененный доход</t>
  </si>
  <si>
    <t>Единый сельскохозяйственный налог</t>
  </si>
  <si>
    <t>Патент</t>
  </si>
  <si>
    <t>ГОСУДАРСТВЕННАЯ ПОШЛИНА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</si>
  <si>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</si>
  <si>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</si>
  <si>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</si>
  <si>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Прочие доходы от использования имущества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</si>
  <si>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</si>
  <si>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</si>
  <si>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</si>
  <si>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</si>
  <si>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</si>
  <si>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</si>
  <si>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</si>
  <si>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</si>
  <si>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</si>
  <si>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</si>
  <si>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</si>
  <si>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</si>
  <si>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</si>
  <si>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БЕЗВОЗМЕЗДНЫЕ ПОСТУПЛЕНИЯ ОТ ГОСУДАРСТВЕННЫХ (МУНИЦИПАЛЬНЫХ)  ОРГАНИЗАЦИЙ</t>
  </si>
  <si>
    <t>х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</si>
  <si>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</si>
  <si>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</si>
  <si>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</si>
  <si>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3. Источники финансирования дефицита бюджета Кемского муниципального района</t>
  </si>
  <si>
    <t>ИСТОЧНИКИ ФИНАНСИРОВАНИЯ ДЕФИЦИТА БЮДЖЕТА - всего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</si>
  <si>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</si>
  <si>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</si>
  <si>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</si>
  <si>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</si>
  <si>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</si>
  <si>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Факт на 01.01.2021 отчетный год</t>
  </si>
  <si>
    <t>План на 2021год по состоянию на 01.01.2022 (текущий 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</si>
</sst>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.0"/>
    <numFmt numFmtId="165" formatCode="#,##0.0"/>
    <numFmt numFmtId="166" formatCode="&quot;&quot;###,##0"/>
    <numFmt numFmtId="167" formatCode="#,##0\ _₽"/>
  </numFmts>
  <fonts count="11" x14ac:knownFonts="1">
    <font>
      <sz val="10"/>
      <name val="Arial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2" borderId="1" xfId="0" applyFont="1" applyFill="1" applyBorder="1" applyAlignment="1">
      <alignment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0" fillId="2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165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3" fontId="7" fillId="2" borderId="0" xfId="0" applyNumberFormat="1" applyFont="1" applyFill="1"/>
    <xf numFmtId="0" fontId="2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166" fontId="8" fillId="0" borderId="2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10" fillId="0" borderId="0" xfId="0" applyFont="1"/>
    <xf numFmtId="0" fontId="9" fillId="0" borderId="2" xfId="0" applyFont="1" applyBorder="1" applyAlignment="1">
      <alignment wrapText="1"/>
    </xf>
    <xf numFmtId="166" fontId="9" fillId="0" borderId="2" xfId="0" applyNumberFormat="1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7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167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167" fontId="9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 applyAlignment="1">
      <alignment horizontal="center" wrapText="1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E14" sqref="E14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ht="15" x14ac:dyDescent="0.25">
      <c r="A1" s="41" t="s">
        <v>59</v>
      </c>
      <c r="B1" s="42"/>
      <c r="C1" s="42"/>
      <c r="D1" s="42"/>
      <c r="E1" s="42"/>
      <c r="F1" s="42"/>
      <c r="G1" s="42"/>
      <c r="H1" s="42"/>
      <c r="I1" s="42"/>
    </row>
    <row r="3" spans="1:9" ht="14.25" x14ac:dyDescent="0.2">
      <c r="A3" s="43" t="s">
        <v>60</v>
      </c>
      <c r="B3" s="43"/>
      <c r="C3" s="43"/>
      <c r="D3" s="43"/>
      <c r="E3" s="43"/>
      <c r="F3" s="43"/>
      <c r="G3" s="43"/>
      <c r="H3" s="43"/>
      <c r="I3" s="43"/>
    </row>
    <row r="4" spans="1:9" ht="15" x14ac:dyDescent="0.25">
      <c r="I4" s="20" t="s">
        <v>61</v>
      </c>
    </row>
    <row r="5" spans="1:9" ht="71.25" x14ac:dyDescent="0.2">
      <c r="A5" s="21" t="s">
        <v>0</v>
      </c>
      <c r="B5" s="21" t="s">
        <v>62</v>
      </c>
      <c r="C5" s="21" t="s">
        <v>63</v>
      </c>
      <c r="D5" s="21" t="s">
        <v>64</v>
      </c>
      <c r="E5" s="21" t="s">
        <v>65</v>
      </c>
      <c r="F5" s="21" t="s">
        <v>66</v>
      </c>
      <c r="G5" s="21" t="s">
        <v>65</v>
      </c>
      <c r="H5" s="21" t="s">
        <v>1</v>
      </c>
      <c r="I5" s="21" t="s">
        <v>67</v>
      </c>
    </row>
    <row r="6" spans="1:9" ht="15" x14ac:dyDescent="0.25">
      <c r="A6" s="22" t="s">
        <v>68</v>
      </c>
      <c r="B6" s="22" t="s">
        <v>69</v>
      </c>
      <c r="C6" s="22" t="s">
        <v>70</v>
      </c>
      <c r="D6" s="22" t="s">
        <v>71</v>
      </c>
      <c r="E6" s="22" t="s">
        <v>72</v>
      </c>
      <c r="F6" s="22" t="s">
        <v>73</v>
      </c>
      <c r="G6" s="22" t="s">
        <v>74</v>
      </c>
      <c r="H6" s="22" t="s">
        <v>75</v>
      </c>
      <c r="I6" s="22" t="s">
        <v>76</v>
      </c>
    </row>
    <row r="7" spans="1:9" s="26" customFormat="1" ht="14.25" x14ac:dyDescent="0.2">
      <c r="A7" s="23" t="s">
        <v>77</v>
      </c>
      <c r="B7" s="24">
        <f>B8+B26</f>
        <v>754358.1</v>
      </c>
      <c r="C7" s="24">
        <v>100</v>
      </c>
      <c r="D7" s="24">
        <f>D8+D26</f>
        <v>787083</v>
      </c>
      <c r="E7" s="24">
        <v>100</v>
      </c>
      <c r="F7" s="24">
        <f>F8+F26</f>
        <v>752598.79999999993</v>
      </c>
      <c r="G7" s="24">
        <v>100</v>
      </c>
      <c r="H7" s="25">
        <f>F7*100/B7-100</f>
        <v>-0.23321814931131257</v>
      </c>
      <c r="I7" s="25">
        <f>F7/D7*100</f>
        <v>95.618733983582402</v>
      </c>
    </row>
    <row r="8" spans="1:9" ht="30" x14ac:dyDescent="0.25">
      <c r="A8" s="27" t="s">
        <v>78</v>
      </c>
      <c r="B8" s="28">
        <f>B9+B11+B15+B16+B20+B22+B23+B24+B25</f>
        <v>245012</v>
      </c>
      <c r="C8" s="28">
        <f>B8*100/B7</f>
        <v>32.479534587088018</v>
      </c>
      <c r="D8" s="28">
        <f>D9+D11+D15+D16+D20+D22+D23+D24+D25</f>
        <v>237008.8</v>
      </c>
      <c r="E8" s="28">
        <f>D8*100/D7</f>
        <v>30.11230073575468</v>
      </c>
      <c r="F8" s="28">
        <f>F9+F11+F15+F16+F20+F22+F23+F24+F25</f>
        <v>239000.99999999997</v>
      </c>
      <c r="G8" s="28">
        <f>F8*100/F7</f>
        <v>31.75676070703275</v>
      </c>
      <c r="H8" s="29">
        <f t="shared" ref="H8:H14" si="0">F8/B8*100-100</f>
        <v>-2.4533492237114984</v>
      </c>
      <c r="I8" s="29">
        <f>F8*100/D8</f>
        <v>100.84055950665122</v>
      </c>
    </row>
    <row r="9" spans="1:9" ht="15" x14ac:dyDescent="0.25">
      <c r="A9" s="27" t="s">
        <v>79</v>
      </c>
      <c r="B9" s="28">
        <v>158523.9</v>
      </c>
      <c r="C9" s="28">
        <f>B9*100/B7</f>
        <v>21.014409469454893</v>
      </c>
      <c r="D9" s="28">
        <v>155763.4</v>
      </c>
      <c r="E9" s="28">
        <f>D9*100/D7</f>
        <v>19.789958619357805</v>
      </c>
      <c r="F9" s="28">
        <v>157176.4</v>
      </c>
      <c r="G9" s="28">
        <f>F9*100/F7</f>
        <v>20.884487192910754</v>
      </c>
      <c r="H9" s="29">
        <f t="shared" si="0"/>
        <v>-0.85002955390322654</v>
      </c>
      <c r="I9" s="29">
        <f>F9/D9*100</f>
        <v>100.90714506745486</v>
      </c>
    </row>
    <row r="10" spans="1:9" ht="15" x14ac:dyDescent="0.25">
      <c r="A10" s="27" t="s">
        <v>80</v>
      </c>
      <c r="B10" s="28">
        <v>158523.9</v>
      </c>
      <c r="C10" s="28">
        <f>B10*100/B7</f>
        <v>21.014409469454893</v>
      </c>
      <c r="D10" s="28">
        <v>155763.4</v>
      </c>
      <c r="E10" s="28">
        <f>D10*100/D7</f>
        <v>19.789958619357805</v>
      </c>
      <c r="F10" s="28">
        <v>157176.4</v>
      </c>
      <c r="G10" s="28">
        <f>F10*100/F7</f>
        <v>20.884487192910754</v>
      </c>
      <c r="H10" s="29">
        <f t="shared" si="0"/>
        <v>-0.85002955390322654</v>
      </c>
      <c r="I10" s="29">
        <f>F10/D10*100</f>
        <v>100.90714506745486</v>
      </c>
    </row>
    <row r="11" spans="1:9" ht="30" x14ac:dyDescent="0.25">
      <c r="A11" s="27" t="s">
        <v>81</v>
      </c>
      <c r="B11" s="28">
        <f>B12+B13+B14</f>
        <v>68834.600000000006</v>
      </c>
      <c r="C11" s="28">
        <f>B11*100/B7</f>
        <v>9.1249235608393438</v>
      </c>
      <c r="D11" s="28">
        <f>D12+D13+D14</f>
        <v>62380</v>
      </c>
      <c r="E11" s="28">
        <f>D11*100/D7</f>
        <v>7.9254665645173379</v>
      </c>
      <c r="F11" s="28">
        <f>F12+F13+F14</f>
        <v>62181.4</v>
      </c>
      <c r="G11" s="28">
        <f>F11*100/F7</f>
        <v>8.2622241757494166</v>
      </c>
      <c r="H11" s="29">
        <f t="shared" si="0"/>
        <v>-9.6654879958625486</v>
      </c>
      <c r="I11" s="29">
        <f t="shared" ref="I11:I24" si="1">F11/D11*100</f>
        <v>99.681628727156152</v>
      </c>
    </row>
    <row r="12" spans="1:9" ht="15" x14ac:dyDescent="0.25">
      <c r="A12" s="27" t="s">
        <v>82</v>
      </c>
      <c r="B12" s="28">
        <v>5617.9</v>
      </c>
      <c r="C12" s="28">
        <f>B12*100/B7</f>
        <v>0.74472588018873265</v>
      </c>
      <c r="D12" s="28">
        <v>1350</v>
      </c>
      <c r="E12" s="28">
        <f>D12*100/D7</f>
        <v>0.171519395032036</v>
      </c>
      <c r="F12" s="28">
        <v>1295</v>
      </c>
      <c r="G12" s="28">
        <f>F12*100/F7</f>
        <v>0.17207043115136514</v>
      </c>
      <c r="H12" s="29">
        <f t="shared" si="0"/>
        <v>-76.948681891810111</v>
      </c>
      <c r="I12" s="29">
        <f t="shared" si="1"/>
        <v>95.925925925925924</v>
      </c>
    </row>
    <row r="13" spans="1:9" ht="15" x14ac:dyDescent="0.25">
      <c r="A13" s="27" t="s">
        <v>83</v>
      </c>
      <c r="B13" s="28">
        <v>62355.6</v>
      </c>
      <c r="C13" s="28">
        <f>B13*100/B7</f>
        <v>8.266047650313558</v>
      </c>
      <c r="D13" s="28">
        <v>59730</v>
      </c>
      <c r="E13" s="28">
        <f>D13*100/D7</f>
        <v>7.5887803446396376</v>
      </c>
      <c r="F13" s="28">
        <v>59732.6</v>
      </c>
      <c r="G13" s="28">
        <f>F13*100/F7</f>
        <v>7.9368449697235777</v>
      </c>
      <c r="H13" s="29">
        <f t="shared" si="0"/>
        <v>-4.2065187408989715</v>
      </c>
      <c r="I13" s="29">
        <f t="shared" si="1"/>
        <v>100.00435292148001</v>
      </c>
    </row>
    <row r="14" spans="1:9" ht="15" x14ac:dyDescent="0.25">
      <c r="A14" s="27" t="s">
        <v>84</v>
      </c>
      <c r="B14" s="28">
        <v>861.1</v>
      </c>
      <c r="C14" s="28">
        <f>B14*100/B7</f>
        <v>0.1141500303370508</v>
      </c>
      <c r="D14" s="28">
        <v>1300</v>
      </c>
      <c r="E14" s="28">
        <v>0</v>
      </c>
      <c r="F14" s="28">
        <v>1153.8</v>
      </c>
      <c r="G14" s="28">
        <v>0</v>
      </c>
      <c r="H14" s="29">
        <f t="shared" si="0"/>
        <v>33.991406340726968</v>
      </c>
      <c r="I14" s="29">
        <f t="shared" si="1"/>
        <v>88.753846153846155</v>
      </c>
    </row>
    <row r="15" spans="1:9" ht="15" x14ac:dyDescent="0.25">
      <c r="A15" s="27" t="s">
        <v>85</v>
      </c>
      <c r="B15" s="28">
        <v>3105</v>
      </c>
      <c r="C15" s="28">
        <f>B15*100/B7</f>
        <v>0.41160822691504206</v>
      </c>
      <c r="D15" s="28">
        <v>3010</v>
      </c>
      <c r="E15" s="28">
        <f>D15*100/D7</f>
        <v>0.3824247252195766</v>
      </c>
      <c r="F15" s="28">
        <v>3013.6</v>
      </c>
      <c r="G15" s="28">
        <f>F15*100/F7</f>
        <v>0.40042583113340074</v>
      </c>
      <c r="H15" s="29">
        <f>F15/B15*100-100</f>
        <v>-2.9436392914653879</v>
      </c>
      <c r="I15" s="29">
        <f t="shared" si="1"/>
        <v>100.11960132890366</v>
      </c>
    </row>
    <row r="16" spans="1:9" ht="60" x14ac:dyDescent="0.25">
      <c r="A16" s="27" t="s">
        <v>86</v>
      </c>
      <c r="B16" s="28">
        <f>B17+B18+B19</f>
        <v>4633.7999999999993</v>
      </c>
      <c r="C16" s="28">
        <f>B16*100/B7</f>
        <v>0.61427059641833226</v>
      </c>
      <c r="D16" s="28">
        <f>D17+D18+D19</f>
        <v>5322.4</v>
      </c>
      <c r="E16" s="28">
        <f>D16*100/D7</f>
        <v>0.67621839119889515</v>
      </c>
      <c r="F16" s="28">
        <f>F17+F18+F19</f>
        <v>5146.7999999999993</v>
      </c>
      <c r="G16" s="28">
        <f>F16*100/F7</f>
        <v>0.68387034366783472</v>
      </c>
      <c r="H16" s="29">
        <f>F16/B16*100-100</f>
        <v>11.070827398679256</v>
      </c>
      <c r="I16" s="29">
        <f t="shared" si="1"/>
        <v>96.700736509845171</v>
      </c>
    </row>
    <row r="17" spans="1:9" ht="30" x14ac:dyDescent="0.25">
      <c r="A17" s="27" t="s">
        <v>87</v>
      </c>
      <c r="B17" s="28">
        <v>2837.7</v>
      </c>
      <c r="C17" s="28">
        <f>B17*100/B7</f>
        <v>0.37617412738061673</v>
      </c>
      <c r="D17" s="28">
        <v>3466.4</v>
      </c>
      <c r="E17" s="28">
        <f>D17*100/D7</f>
        <v>0.44041098588077748</v>
      </c>
      <c r="F17" s="28">
        <v>3232.7</v>
      </c>
      <c r="G17" s="28">
        <f>F17*100/F7</f>
        <v>0.42953828786333442</v>
      </c>
      <c r="H17" s="29">
        <f>F17/B17*100-100</f>
        <v>13.919723719914018</v>
      </c>
      <c r="I17" s="29">
        <f t="shared" si="1"/>
        <v>93.258135241172397</v>
      </c>
    </row>
    <row r="18" spans="1:9" ht="15" x14ac:dyDescent="0.25">
      <c r="A18" s="27" t="s">
        <v>88</v>
      </c>
      <c r="B18" s="28">
        <v>1572.7</v>
      </c>
      <c r="C18" s="28">
        <f>B18*100/B7</f>
        <v>0.20848188678559959</v>
      </c>
      <c r="D18" s="28">
        <v>1650</v>
      </c>
      <c r="E18" s="28">
        <f>D18*100/D7</f>
        <v>0.20963481615026625</v>
      </c>
      <c r="F18" s="28">
        <v>1635.1</v>
      </c>
      <c r="G18" s="28">
        <f>F18*100/F7</f>
        <v>0.21726051117806727</v>
      </c>
      <c r="H18" s="29">
        <f>F18/B18*100-100</f>
        <v>3.9676988618299731</v>
      </c>
      <c r="I18" s="29">
        <f t="shared" si="1"/>
        <v>99.096969696969694</v>
      </c>
    </row>
    <row r="19" spans="1:9" ht="30" x14ac:dyDescent="0.25">
      <c r="A19" s="27" t="s">
        <v>89</v>
      </c>
      <c r="B19" s="28">
        <v>223.4</v>
      </c>
      <c r="C19" s="28">
        <f>B19*100/B7</f>
        <v>2.9614582252116071E-2</v>
      </c>
      <c r="D19" s="28">
        <v>206</v>
      </c>
      <c r="E19" s="28">
        <f>D19*100/D7</f>
        <v>2.617258916785142E-2</v>
      </c>
      <c r="F19" s="28">
        <v>279</v>
      </c>
      <c r="G19" s="28">
        <f>F19*100/F7</f>
        <v>3.7071544626433105E-2</v>
      </c>
      <c r="H19" s="29">
        <f t="shared" ref="H19:H24" si="2">F19/B19*100-100</f>
        <v>24.888093106535365</v>
      </c>
      <c r="I19" s="29">
        <f t="shared" si="1"/>
        <v>135.4368932038835</v>
      </c>
    </row>
    <row r="20" spans="1:9" ht="30" x14ac:dyDescent="0.25">
      <c r="A20" s="27" t="s">
        <v>90</v>
      </c>
      <c r="B20" s="28">
        <f>B21</f>
        <v>520.9</v>
      </c>
      <c r="C20" s="28">
        <f>B20*100/B7</f>
        <v>6.9052085475054883E-2</v>
      </c>
      <c r="D20" s="28">
        <f>D21</f>
        <v>959.4</v>
      </c>
      <c r="E20" s="28">
        <f>D20*100/D7</f>
        <v>0.12189311673610026</v>
      </c>
      <c r="F20" s="28">
        <f>F21</f>
        <v>852</v>
      </c>
      <c r="G20" s="28">
        <f>F20*100/F7</f>
        <v>0.11320772767641937</v>
      </c>
      <c r="H20" s="29">
        <f t="shared" si="2"/>
        <v>63.563063927817268</v>
      </c>
      <c r="I20" s="29">
        <f t="shared" si="1"/>
        <v>88.805503439649783</v>
      </c>
    </row>
    <row r="21" spans="1:9" ht="30" x14ac:dyDescent="0.25">
      <c r="A21" s="27" t="s">
        <v>91</v>
      </c>
      <c r="B21" s="28">
        <v>520.9</v>
      </c>
      <c r="C21" s="28">
        <f>B21*100/B8</f>
        <v>0.21260183174701647</v>
      </c>
      <c r="D21" s="28">
        <v>959.4</v>
      </c>
      <c r="E21" s="28">
        <v>0</v>
      </c>
      <c r="F21" s="28">
        <v>852</v>
      </c>
      <c r="G21" s="28">
        <v>0</v>
      </c>
      <c r="H21" s="29">
        <f t="shared" si="2"/>
        <v>63.563063927817268</v>
      </c>
      <c r="I21" s="29">
        <f t="shared" si="1"/>
        <v>88.805503439649783</v>
      </c>
    </row>
    <row r="22" spans="1:9" ht="60" x14ac:dyDescent="0.25">
      <c r="A22" s="27" t="s">
        <v>92</v>
      </c>
      <c r="B22" s="28">
        <v>8117.4</v>
      </c>
      <c r="C22" s="28">
        <f>B22*100/B9</f>
        <v>5.1206158818954117</v>
      </c>
      <c r="D22" s="28">
        <v>7201.2</v>
      </c>
      <c r="E22" s="28">
        <f>D22*100/D7</f>
        <v>0.91492256852199827</v>
      </c>
      <c r="F22" s="28">
        <v>7295</v>
      </c>
      <c r="G22" s="28">
        <f>F22*100/F7</f>
        <v>0.96930794999938885</v>
      </c>
      <c r="H22" s="29">
        <f t="shared" si="2"/>
        <v>-10.131322837361708</v>
      </c>
      <c r="I22" s="29">
        <f t="shared" si="1"/>
        <v>101.30256068433039</v>
      </c>
    </row>
    <row r="23" spans="1:9" ht="45" x14ac:dyDescent="0.25">
      <c r="A23" s="27" t="s">
        <v>93</v>
      </c>
      <c r="B23" s="28">
        <v>325.2</v>
      </c>
      <c r="C23" s="28">
        <f>B23*100/B10</f>
        <v>0.20514256840766598</v>
      </c>
      <c r="D23" s="28">
        <v>407.6</v>
      </c>
      <c r="E23" s="28">
        <f>D23*100/D7</f>
        <v>5.1786152159302129E-2</v>
      </c>
      <c r="F23" s="28">
        <v>1109.3</v>
      </c>
      <c r="G23" s="28">
        <f>F23*100/F7</f>
        <v>0.14739592994301878</v>
      </c>
      <c r="H23" s="29">
        <f t="shared" si="2"/>
        <v>241.11316113161132</v>
      </c>
      <c r="I23" s="29">
        <f t="shared" si="1"/>
        <v>272.15407262021591</v>
      </c>
    </row>
    <row r="24" spans="1:9" ht="30" x14ac:dyDescent="0.25">
      <c r="A24" s="27" t="s">
        <v>94</v>
      </c>
      <c r="B24" s="28">
        <v>951.2</v>
      </c>
      <c r="C24" s="28">
        <f>B24*100/B7</f>
        <v>0.12609395988456942</v>
      </c>
      <c r="D24" s="28">
        <v>1964.8</v>
      </c>
      <c r="E24" s="28">
        <f>D24*100/D7</f>
        <v>0.24963059804366247</v>
      </c>
      <c r="F24" s="28">
        <v>2226.5</v>
      </c>
      <c r="G24" s="28">
        <f>F24*100/F7</f>
        <v>0.29584155595252082</v>
      </c>
      <c r="H24" s="29">
        <f t="shared" si="2"/>
        <v>134.07275021026072</v>
      </c>
      <c r="I24" s="29">
        <f t="shared" si="1"/>
        <v>113.31942182410424</v>
      </c>
    </row>
    <row r="25" spans="1:9" ht="15" x14ac:dyDescent="0.25">
      <c r="A25" s="27" t="s">
        <v>95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 t="s">
        <v>96</v>
      </c>
      <c r="H25" s="29"/>
      <c r="I25" s="28"/>
    </row>
    <row r="26" spans="1:9" ht="15" x14ac:dyDescent="0.25">
      <c r="A26" s="27" t="s">
        <v>97</v>
      </c>
      <c r="B26" s="28">
        <f>B27+B32+B33+B34+B35</f>
        <v>509346.1</v>
      </c>
      <c r="C26" s="28">
        <f>B26*100/B7</f>
        <v>67.520465412911989</v>
      </c>
      <c r="D26" s="28">
        <f>D27+D32+D33+D34+D35</f>
        <v>550074.20000000007</v>
      </c>
      <c r="E26" s="28">
        <f>D26*100/D7</f>
        <v>69.887699264245327</v>
      </c>
      <c r="F26" s="28">
        <f>F27+F32+F33+F34+F35</f>
        <v>513597.8</v>
      </c>
      <c r="G26" s="28">
        <f>F26*100/F7</f>
        <v>68.24323929296726</v>
      </c>
      <c r="H26" s="29">
        <f t="shared" ref="H26:H31" si="3">F26/B26*100-100</f>
        <v>0.83473693035050189</v>
      </c>
      <c r="I26" s="29">
        <f>F26*100/D26</f>
        <v>93.368821878939229</v>
      </c>
    </row>
    <row r="27" spans="1:9" ht="60" x14ac:dyDescent="0.25">
      <c r="A27" s="27" t="s">
        <v>98</v>
      </c>
      <c r="B27" s="28">
        <f>B28+B29+B30+B31</f>
        <v>518073.59999999998</v>
      </c>
      <c r="C27" s="28">
        <f>B27*100/B7</f>
        <v>68.677409309981556</v>
      </c>
      <c r="D27" s="28">
        <f>D28+D29+D30+D31</f>
        <v>552912.20000000007</v>
      </c>
      <c r="E27" s="28">
        <f>D27*100/D7</f>
        <v>70.24827114802379</v>
      </c>
      <c r="F27" s="28">
        <f>F28+F29+F30+F31</f>
        <v>516436</v>
      </c>
      <c r="G27" s="28">
        <f>F27*100/F7</f>
        <v>68.620359213966339</v>
      </c>
      <c r="H27" s="29">
        <f t="shared" si="3"/>
        <v>-0.31609408392938576</v>
      </c>
      <c r="I27" s="29">
        <f t="shared" ref="I27:I31" si="4">F27/D27*100</f>
        <v>93.402894709141876</v>
      </c>
    </row>
    <row r="28" spans="1:9" ht="45" x14ac:dyDescent="0.25">
      <c r="A28" s="27" t="s">
        <v>99</v>
      </c>
      <c r="B28" s="28">
        <v>12627.8</v>
      </c>
      <c r="C28" s="28">
        <f>B28*100/B7</f>
        <v>1.673979506550006</v>
      </c>
      <c r="D28" s="28">
        <v>17855.099999999999</v>
      </c>
      <c r="E28" s="28">
        <f>D28*100/D7</f>
        <v>2.2685155186937078</v>
      </c>
      <c r="F28" s="28">
        <v>17855.099999999999</v>
      </c>
      <c r="G28" s="28">
        <f>F28*100/F7</f>
        <v>2.3724592704638914</v>
      </c>
      <c r="H28" s="29">
        <f t="shared" si="3"/>
        <v>41.395175723403923</v>
      </c>
      <c r="I28" s="29">
        <f t="shared" si="4"/>
        <v>100</v>
      </c>
    </row>
    <row r="29" spans="1:9" ht="45" x14ac:dyDescent="0.25">
      <c r="A29" s="27" t="s">
        <v>100</v>
      </c>
      <c r="B29" s="28">
        <v>197981.8</v>
      </c>
      <c r="C29" s="28">
        <f>B29*100/B7</f>
        <v>26.245068489355386</v>
      </c>
      <c r="D29" s="28">
        <v>167874.7</v>
      </c>
      <c r="E29" s="28">
        <f>D29*100/D7</f>
        <v>21.328716285321878</v>
      </c>
      <c r="F29" s="28">
        <v>137701.6</v>
      </c>
      <c r="G29" s="28">
        <f>F29*100/F7</f>
        <v>18.296813654233837</v>
      </c>
      <c r="H29" s="29">
        <f t="shared" si="3"/>
        <v>-30.447344149815777</v>
      </c>
      <c r="I29" s="29">
        <f t="shared" si="4"/>
        <v>82.026416130602158</v>
      </c>
    </row>
    <row r="30" spans="1:9" ht="45" x14ac:dyDescent="0.25">
      <c r="A30" s="27" t="s">
        <v>101</v>
      </c>
      <c r="B30" s="28">
        <v>276853.40000000002</v>
      </c>
      <c r="C30" s="28">
        <v>7</v>
      </c>
      <c r="D30" s="28">
        <v>276584.40000000002</v>
      </c>
      <c r="E30" s="28">
        <f>D30*100/D7</f>
        <v>35.140436269110126</v>
      </c>
      <c r="F30" s="28">
        <v>276248.5</v>
      </c>
      <c r="G30" s="28">
        <f>F30*100/F7</f>
        <v>36.70594478758138</v>
      </c>
      <c r="H30" s="29">
        <f t="shared" si="3"/>
        <v>-0.21849108589600519</v>
      </c>
      <c r="I30" s="29">
        <f t="shared" si="4"/>
        <v>99.878554249625068</v>
      </c>
    </row>
    <row r="31" spans="1:9" ht="15" x14ac:dyDescent="0.25">
      <c r="A31" s="27" t="s">
        <v>102</v>
      </c>
      <c r="B31" s="28">
        <v>30610.6</v>
      </c>
      <c r="C31" s="28">
        <f>B31*100/B7</f>
        <v>4.0578340711129108</v>
      </c>
      <c r="D31" s="28">
        <v>90598</v>
      </c>
      <c r="E31" s="28">
        <f>D31*100/D7</f>
        <v>11.510603074898073</v>
      </c>
      <c r="F31" s="28">
        <v>84630.8</v>
      </c>
      <c r="G31" s="28">
        <f>F31*100/F7</f>
        <v>11.245141501687222</v>
      </c>
      <c r="H31" s="29">
        <f t="shared" si="3"/>
        <v>176.47546928188274</v>
      </c>
      <c r="I31" s="29">
        <f t="shared" si="4"/>
        <v>93.413541137773464</v>
      </c>
    </row>
    <row r="32" spans="1:9" ht="60" x14ac:dyDescent="0.25">
      <c r="A32" s="27" t="s">
        <v>103</v>
      </c>
      <c r="B32" s="28">
        <v>148.19999999999999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30" t="s">
        <v>104</v>
      </c>
      <c r="I32" s="28">
        <v>0</v>
      </c>
    </row>
    <row r="33" spans="1:9" ht="39.75" customHeight="1" x14ac:dyDescent="0.25">
      <c r="A33" s="27" t="s">
        <v>105</v>
      </c>
      <c r="B33" s="28">
        <v>74.5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30" t="s">
        <v>104</v>
      </c>
      <c r="I33" s="28">
        <v>0</v>
      </c>
    </row>
    <row r="34" spans="1:9" ht="60" x14ac:dyDescent="0.25">
      <c r="A34" s="27" t="s">
        <v>106</v>
      </c>
      <c r="B34" s="28">
        <v>11.7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30" t="s">
        <v>104</v>
      </c>
      <c r="I34" s="30">
        <v>0</v>
      </c>
    </row>
    <row r="35" spans="1:9" ht="30" x14ac:dyDescent="0.25">
      <c r="A35" s="27" t="s">
        <v>107</v>
      </c>
      <c r="B35" s="28">
        <v>-8961.9</v>
      </c>
      <c r="C35" s="28" t="s">
        <v>96</v>
      </c>
      <c r="D35" s="28">
        <v>-2838</v>
      </c>
      <c r="E35" s="28" t="s">
        <v>96</v>
      </c>
      <c r="F35" s="28">
        <v>-2838.2</v>
      </c>
      <c r="G35" s="28" t="s">
        <v>96</v>
      </c>
      <c r="H35" s="29">
        <f t="shared" ref="H35" si="5">F35/B35*100-100</f>
        <v>-68.330376371082025</v>
      </c>
      <c r="I35" s="29">
        <f t="shared" ref="I35" si="6">F35/D35*100</f>
        <v>100.00704721634955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"/>
  <sheetViews>
    <sheetView tabSelected="1" workbookViewId="0">
      <selection activeCell="J6" sqref="J6"/>
    </sheetView>
  </sheetViews>
  <sheetFormatPr defaultRowHeight="12.75" x14ac:dyDescent="0.2"/>
  <cols>
    <col min="1" max="1" width="61.5703125" style="5" customWidth="1"/>
    <col min="2" max="2" width="20.7109375" style="5" customWidth="1"/>
    <col min="3" max="3" width="14.7109375" style="5" customWidth="1"/>
    <col min="4" max="4" width="15.85546875" style="5" customWidth="1"/>
    <col min="5" max="5" width="15.42578125" style="5" customWidth="1"/>
    <col min="6" max="6" width="13.42578125" style="5" customWidth="1"/>
    <col min="7" max="7" width="12" style="5" customWidth="1"/>
    <col min="8" max="8" width="15.7109375" style="5" customWidth="1"/>
    <col min="9" max="9" width="16.42578125" style="5" customWidth="1"/>
    <col min="10" max="16384" width="9.140625" style="5"/>
  </cols>
  <sheetData>
    <row r="2" spans="1:9" ht="14.25" x14ac:dyDescent="0.2">
      <c r="A2" s="44" t="s">
        <v>56</v>
      </c>
      <c r="B2" s="44"/>
      <c r="C2" s="44"/>
      <c r="D2" s="44"/>
      <c r="E2" s="7"/>
      <c r="F2" s="7"/>
      <c r="G2" s="7"/>
      <c r="H2" s="7"/>
      <c r="I2" s="7"/>
    </row>
    <row r="3" spans="1:9" x14ac:dyDescent="0.2">
      <c r="I3" s="5" t="s">
        <v>43</v>
      </c>
    </row>
    <row r="4" spans="1:9" ht="96.75" customHeight="1" x14ac:dyDescent="0.2">
      <c r="A4" s="8" t="s">
        <v>0</v>
      </c>
      <c r="B4" s="9" t="s">
        <v>115</v>
      </c>
      <c r="C4" s="8" t="s">
        <v>44</v>
      </c>
      <c r="D4" s="8" t="s">
        <v>116</v>
      </c>
      <c r="E4" s="8" t="s">
        <v>45</v>
      </c>
      <c r="F4" s="8" t="s">
        <v>66</v>
      </c>
      <c r="G4" s="8" t="s">
        <v>45</v>
      </c>
      <c r="H4" s="8" t="s">
        <v>1</v>
      </c>
      <c r="I4" s="8" t="s">
        <v>46</v>
      </c>
    </row>
    <row r="5" spans="1:9" ht="15" x14ac:dyDescent="0.2">
      <c r="A5" s="10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</row>
    <row r="6" spans="1:9" ht="15" x14ac:dyDescent="0.2">
      <c r="A6" s="12" t="s">
        <v>47</v>
      </c>
      <c r="B6" s="4">
        <f>SUM(B7+B14+B16+B19+B25+B29+B35+B38+B40+B45+B49+B51+B53)</f>
        <v>740565.34774999996</v>
      </c>
      <c r="C6" s="13">
        <f>C7+C14+C16+C19+C25+C29+C35+C38+C40+C45+C49+C51+C53</f>
        <v>99.66127433688041</v>
      </c>
      <c r="D6" s="4">
        <f>SUM(D7+D14+D16+D19+D25+D29+D35+D38+D40+D45+D49+D51+D53)</f>
        <v>810701.69566999993</v>
      </c>
      <c r="E6" s="13">
        <f>SUM(E7+E14+E16+E19+E25+E29+E35+E38+E40+E45+E49+E51+E53)</f>
        <v>100.00000000000001</v>
      </c>
      <c r="F6" s="4">
        <f>SUM(F7+F14+F16+F19+F25+F29+F35+F38+F40+F45+F49+F51+F53)</f>
        <v>766278.40267999982</v>
      </c>
      <c r="G6" s="13">
        <f>SUM(G7+G14+G16+G19+G25+G29+G35+G38+G40+G45+G49+G51+G53)</f>
        <v>100.00000000000003</v>
      </c>
      <c r="H6" s="4">
        <f>SUM(F6/B6*100-100)</f>
        <v>3.472084537593048</v>
      </c>
      <c r="I6" s="4">
        <f>SUM(F6/D6*100)</f>
        <v>94.520389777489399</v>
      </c>
    </row>
    <row r="7" spans="1:9" ht="15" x14ac:dyDescent="0.2">
      <c r="A7" s="1" t="s">
        <v>3</v>
      </c>
      <c r="B7" s="2">
        <f>SUM(B8:B13)</f>
        <v>58245.158859999996</v>
      </c>
      <c r="C7" s="14">
        <f>SUM(B7/B6*100)</f>
        <v>7.8649587152520128</v>
      </c>
      <c r="D7" s="2">
        <f>SUM(D8:D13)</f>
        <v>67764.511190000005</v>
      </c>
      <c r="E7" s="6">
        <f>D7/D6*100</f>
        <v>8.3587479281138553</v>
      </c>
      <c r="F7" s="2">
        <f>SUM(F8:F13)</f>
        <v>63892.466309999996</v>
      </c>
      <c r="G7" s="6">
        <f>F7/F6*100</f>
        <v>8.338022588988677</v>
      </c>
      <c r="H7" s="4">
        <f t="shared" ref="H7:H55" si="0">SUM(F7/B7*100-100)</f>
        <v>9.6957542232377847</v>
      </c>
      <c r="I7" s="4">
        <f t="shared" ref="I7:I55" si="1">SUM(F7/D7*100)</f>
        <v>94.286028465337168</v>
      </c>
    </row>
    <row r="8" spans="1:9" ht="45" x14ac:dyDescent="0.2">
      <c r="A8" s="1" t="s">
        <v>4</v>
      </c>
      <c r="B8" s="2">
        <v>1547.37934</v>
      </c>
      <c r="C8" s="6"/>
      <c r="D8" s="3">
        <v>2445.0653699999998</v>
      </c>
      <c r="E8" s="6"/>
      <c r="F8" s="3">
        <v>2408.8421899999998</v>
      </c>
      <c r="G8" s="6"/>
      <c r="H8" s="4">
        <f t="shared" si="0"/>
        <v>55.672376367646223</v>
      </c>
      <c r="I8" s="4">
        <f t="shared" si="1"/>
        <v>98.518518954771338</v>
      </c>
    </row>
    <row r="9" spans="1:9" ht="45" x14ac:dyDescent="0.2">
      <c r="A9" s="1" t="s">
        <v>5</v>
      </c>
      <c r="B9" s="3">
        <v>31334.565439999998</v>
      </c>
      <c r="C9" s="6"/>
      <c r="D9" s="3">
        <v>39104.028729999998</v>
      </c>
      <c r="E9" s="6"/>
      <c r="F9" s="3">
        <v>38218.795899999997</v>
      </c>
      <c r="G9" s="6"/>
      <c r="H9" s="4">
        <f t="shared" si="0"/>
        <v>21.970084356785009</v>
      </c>
      <c r="I9" s="4">
        <f t="shared" si="1"/>
        <v>97.736210669974099</v>
      </c>
    </row>
    <row r="10" spans="1:9" ht="15" x14ac:dyDescent="0.2">
      <c r="A10" s="1" t="s">
        <v>6</v>
      </c>
      <c r="B10" s="3">
        <v>1.7</v>
      </c>
      <c r="C10" s="6"/>
      <c r="D10" s="3">
        <v>4</v>
      </c>
      <c r="E10" s="6"/>
      <c r="F10" s="3">
        <v>4</v>
      </c>
      <c r="G10" s="6"/>
      <c r="H10" s="4">
        <f t="shared" si="0"/>
        <v>135.29411764705884</v>
      </c>
      <c r="I10" s="4">
        <f t="shared" si="1"/>
        <v>100</v>
      </c>
    </row>
    <row r="11" spans="1:9" ht="45" x14ac:dyDescent="0.2">
      <c r="A11" s="1" t="s">
        <v>7</v>
      </c>
      <c r="B11" s="3">
        <v>12259.707340000001</v>
      </c>
      <c r="C11" s="6"/>
      <c r="D11" s="3">
        <v>11323.03829</v>
      </c>
      <c r="E11" s="6"/>
      <c r="F11" s="3">
        <v>11285.46737</v>
      </c>
      <c r="G11" s="6"/>
      <c r="H11" s="4">
        <f t="shared" si="0"/>
        <v>-7.946682110602481</v>
      </c>
      <c r="I11" s="4">
        <f t="shared" si="1"/>
        <v>99.668190471163726</v>
      </c>
    </row>
    <row r="12" spans="1:9" ht="15" x14ac:dyDescent="0.2">
      <c r="A12" s="1" t="s">
        <v>8</v>
      </c>
      <c r="B12" s="3">
        <v>0</v>
      </c>
      <c r="C12" s="6"/>
      <c r="D12" s="3">
        <v>11.8</v>
      </c>
      <c r="E12" s="6"/>
      <c r="F12" s="3">
        <v>0</v>
      </c>
      <c r="G12" s="6"/>
      <c r="H12" s="4" t="s">
        <v>2</v>
      </c>
      <c r="I12" s="4">
        <f t="shared" si="1"/>
        <v>0</v>
      </c>
    </row>
    <row r="13" spans="1:9" ht="15" x14ac:dyDescent="0.2">
      <c r="A13" s="1" t="s">
        <v>9</v>
      </c>
      <c r="B13" s="3">
        <v>13101.80674</v>
      </c>
      <c r="C13" s="6"/>
      <c r="D13" s="3">
        <v>14876.578799999999</v>
      </c>
      <c r="E13" s="6"/>
      <c r="F13" s="3">
        <v>11975.360849999999</v>
      </c>
      <c r="G13" s="6"/>
      <c r="H13" s="4">
        <f t="shared" si="0"/>
        <v>-8.5976378094552786</v>
      </c>
      <c r="I13" s="4">
        <f t="shared" si="1"/>
        <v>80.4980836723024</v>
      </c>
    </row>
    <row r="14" spans="1:9" ht="15" x14ac:dyDescent="0.2">
      <c r="A14" s="1" t="s">
        <v>10</v>
      </c>
      <c r="B14" s="2">
        <f>SUM(B15)</f>
        <v>524.70000000000005</v>
      </c>
      <c r="C14" s="6">
        <f>B14/B6*100</f>
        <v>7.0851276203261981E-2</v>
      </c>
      <c r="D14" s="3">
        <f>SUM(D15)</f>
        <v>562.5</v>
      </c>
      <c r="E14" s="6">
        <f>D14/D6*100</f>
        <v>6.9384337420822215E-2</v>
      </c>
      <c r="F14" s="3">
        <f>SUM(F15)</f>
        <v>562.5</v>
      </c>
      <c r="G14" s="6">
        <f>F14/F6*100</f>
        <v>7.3406740687549002E-2</v>
      </c>
      <c r="H14" s="4">
        <f t="shared" si="0"/>
        <v>7.2041166380789008</v>
      </c>
      <c r="I14" s="4">
        <f t="shared" si="1"/>
        <v>100</v>
      </c>
    </row>
    <row r="15" spans="1:9" ht="15" x14ac:dyDescent="0.2">
      <c r="A15" s="1" t="s">
        <v>11</v>
      </c>
      <c r="B15" s="3">
        <v>524.70000000000005</v>
      </c>
      <c r="C15" s="6"/>
      <c r="D15" s="3">
        <v>562.5</v>
      </c>
      <c r="E15" s="6"/>
      <c r="F15" s="3">
        <v>562.5</v>
      </c>
      <c r="G15" s="6"/>
      <c r="H15" s="4">
        <f t="shared" si="0"/>
        <v>7.2041166380789008</v>
      </c>
      <c r="I15" s="4">
        <f t="shared" si="1"/>
        <v>100</v>
      </c>
    </row>
    <row r="16" spans="1:9" ht="30" x14ac:dyDescent="0.2">
      <c r="A16" s="1" t="s">
        <v>12</v>
      </c>
      <c r="B16" s="2">
        <f>SUM(B17:B18)</f>
        <v>280.2</v>
      </c>
      <c r="C16" s="6">
        <f>B16/B6*100</f>
        <v>3.7835958818665916E-2</v>
      </c>
      <c r="D16" s="2">
        <f>SUM(D17:D18)</f>
        <v>200</v>
      </c>
      <c r="E16" s="6">
        <f>D16/D6*100</f>
        <v>2.4669986638514566E-2</v>
      </c>
      <c r="F16" s="2">
        <f>SUM(F17:F18)</f>
        <v>149.714</v>
      </c>
      <c r="G16" s="6">
        <f>F16/F6*100</f>
        <v>1.953780760052571E-2</v>
      </c>
      <c r="H16" s="4">
        <f t="shared" si="0"/>
        <v>-46.568879371877223</v>
      </c>
      <c r="I16" s="4">
        <f t="shared" si="1"/>
        <v>74.856999999999999</v>
      </c>
    </row>
    <row r="17" spans="1:9" ht="15" x14ac:dyDescent="0.2">
      <c r="A17" s="1" t="s">
        <v>48</v>
      </c>
      <c r="B17" s="3">
        <v>0</v>
      </c>
      <c r="C17" s="6"/>
      <c r="D17" s="3">
        <v>76.8</v>
      </c>
      <c r="E17" s="6"/>
      <c r="F17" s="3">
        <v>76.289000000000001</v>
      </c>
      <c r="G17" s="6"/>
      <c r="H17" s="4" t="s">
        <v>2</v>
      </c>
      <c r="I17" s="4">
        <f t="shared" si="1"/>
        <v>99.334635416666671</v>
      </c>
    </row>
    <row r="18" spans="1:9" ht="30" x14ac:dyDescent="0.2">
      <c r="A18" s="1" t="s">
        <v>57</v>
      </c>
      <c r="B18" s="3">
        <v>280.2</v>
      </c>
      <c r="C18" s="6"/>
      <c r="D18" s="3">
        <v>123.2</v>
      </c>
      <c r="E18" s="6"/>
      <c r="F18" s="3">
        <v>73.424999999999997</v>
      </c>
      <c r="G18" s="6"/>
      <c r="H18" s="4">
        <f t="shared" si="0"/>
        <v>-73.795503211991445</v>
      </c>
      <c r="I18" s="4">
        <f t="shared" si="1"/>
        <v>59.598214285714278</v>
      </c>
    </row>
    <row r="19" spans="1:9" ht="15" x14ac:dyDescent="0.2">
      <c r="A19" s="1" t="s">
        <v>13</v>
      </c>
      <c r="B19" s="2">
        <f>SUM(B20:B24)</f>
        <v>47495.323410000005</v>
      </c>
      <c r="C19" s="6">
        <f>B19/B6*100</f>
        <v>6.4133872256244802</v>
      </c>
      <c r="D19" s="2">
        <f>SUM(D20:D24)</f>
        <v>10404.383089999999</v>
      </c>
      <c r="E19" s="6">
        <f>D19/D6*100</f>
        <v>1.2833799590614343</v>
      </c>
      <c r="F19" s="2">
        <f>SUM(F20:F24)</f>
        <v>10323.91467</v>
      </c>
      <c r="G19" s="6">
        <f>F19/F6*100</f>
        <v>1.3472798703307964</v>
      </c>
      <c r="H19" s="4">
        <f t="shared" si="0"/>
        <v>-78.263302723766003</v>
      </c>
      <c r="I19" s="4">
        <f t="shared" si="1"/>
        <v>99.226591146212797</v>
      </c>
    </row>
    <row r="20" spans="1:9" ht="15" x14ac:dyDescent="0.2">
      <c r="A20" s="1" t="s">
        <v>58</v>
      </c>
      <c r="B20" s="2">
        <v>146.012</v>
      </c>
      <c r="C20" s="6"/>
      <c r="D20" s="2">
        <v>0</v>
      </c>
      <c r="E20" s="6"/>
      <c r="F20" s="2">
        <v>0</v>
      </c>
      <c r="G20" s="6"/>
      <c r="H20" s="4">
        <f t="shared" si="0"/>
        <v>-100</v>
      </c>
      <c r="I20" s="4" t="s">
        <v>2</v>
      </c>
    </row>
    <row r="21" spans="1:9" ht="15" x14ac:dyDescent="0.2">
      <c r="A21" s="1" t="s">
        <v>14</v>
      </c>
      <c r="B21" s="3">
        <v>1119.308</v>
      </c>
      <c r="C21" s="6"/>
      <c r="D21" s="3">
        <v>1335</v>
      </c>
      <c r="E21" s="6"/>
      <c r="F21" s="3">
        <v>1306.48</v>
      </c>
      <c r="G21" s="6"/>
      <c r="H21" s="4">
        <f t="shared" si="0"/>
        <v>16.722117594084935</v>
      </c>
      <c r="I21" s="4">
        <f t="shared" si="1"/>
        <v>97.863670411985012</v>
      </c>
    </row>
    <row r="22" spans="1:9" ht="15" x14ac:dyDescent="0.2">
      <c r="A22" s="1" t="s">
        <v>15</v>
      </c>
      <c r="B22" s="3">
        <v>1693.1666399999999</v>
      </c>
      <c r="C22" s="6"/>
      <c r="D22" s="3">
        <v>3080</v>
      </c>
      <c r="E22" s="6"/>
      <c r="F22" s="3">
        <v>3055.0578099999998</v>
      </c>
      <c r="G22" s="6"/>
      <c r="H22" s="4">
        <f t="shared" si="0"/>
        <v>80.434561951917487</v>
      </c>
      <c r="I22" s="4">
        <f t="shared" si="1"/>
        <v>99.190188636363629</v>
      </c>
    </row>
    <row r="23" spans="1:9" ht="15" x14ac:dyDescent="0.2">
      <c r="A23" s="1" t="s">
        <v>16</v>
      </c>
      <c r="B23" s="3">
        <v>41313.446810000001</v>
      </c>
      <c r="C23" s="6"/>
      <c r="D23" s="3">
        <v>3280</v>
      </c>
      <c r="E23" s="6"/>
      <c r="F23" s="3">
        <v>3280</v>
      </c>
      <c r="G23" s="6"/>
      <c r="H23" s="4">
        <f t="shared" si="0"/>
        <v>-92.060696327070758</v>
      </c>
      <c r="I23" s="4">
        <f t="shared" si="1"/>
        <v>100</v>
      </c>
    </row>
    <row r="24" spans="1:9" ht="15" x14ac:dyDescent="0.2">
      <c r="A24" s="1" t="s">
        <v>17</v>
      </c>
      <c r="B24" s="3">
        <v>3223.38996</v>
      </c>
      <c r="C24" s="6"/>
      <c r="D24" s="3">
        <v>2709.3830899999998</v>
      </c>
      <c r="E24" s="6"/>
      <c r="F24" s="3">
        <v>2682.3768599999999</v>
      </c>
      <c r="G24" s="6"/>
      <c r="H24" s="4">
        <f t="shared" si="0"/>
        <v>-16.783979186930281</v>
      </c>
      <c r="I24" s="4">
        <f t="shared" si="1"/>
        <v>99.003233241556842</v>
      </c>
    </row>
    <row r="25" spans="1:9" ht="15" x14ac:dyDescent="0.2">
      <c r="A25" s="1" t="s">
        <v>18</v>
      </c>
      <c r="B25" s="2">
        <f>SUM(B26:B28)</f>
        <v>105668.57261</v>
      </c>
      <c r="C25" s="6">
        <v>13</v>
      </c>
      <c r="D25" s="2">
        <f>SUM(D26:D28)</f>
        <v>118690.93</v>
      </c>
      <c r="E25" s="6">
        <f>D25/D6*100</f>
        <v>14.640518286064339</v>
      </c>
      <c r="F25" s="2">
        <f>SUM(F26:F28)</f>
        <v>89646.143199999991</v>
      </c>
      <c r="G25" s="6">
        <f>F25/F6*100</f>
        <v>11.698899888926727</v>
      </c>
      <c r="H25" s="4">
        <f t="shared" si="0"/>
        <v>-15.162908908721008</v>
      </c>
      <c r="I25" s="4">
        <f t="shared" si="1"/>
        <v>75.529059549874617</v>
      </c>
    </row>
    <row r="26" spans="1:9" ht="15" x14ac:dyDescent="0.2">
      <c r="A26" s="1" t="s">
        <v>19</v>
      </c>
      <c r="B26" s="3">
        <v>103943.28461</v>
      </c>
      <c r="C26" s="6"/>
      <c r="D26" s="3">
        <v>91065.4</v>
      </c>
      <c r="E26" s="6"/>
      <c r="F26" s="3">
        <v>74880.915559999994</v>
      </c>
      <c r="G26" s="6"/>
      <c r="H26" s="4">
        <f t="shared" si="0"/>
        <v>-27.959833248529094</v>
      </c>
      <c r="I26" s="4">
        <f t="shared" si="1"/>
        <v>82.227624937682151</v>
      </c>
    </row>
    <row r="27" spans="1:9" ht="15" x14ac:dyDescent="0.2">
      <c r="A27" s="1" t="s">
        <v>20</v>
      </c>
      <c r="B27" s="3">
        <v>450</v>
      </c>
      <c r="C27" s="6"/>
      <c r="D27" s="3">
        <v>27625.53</v>
      </c>
      <c r="E27" s="6"/>
      <c r="F27" s="3">
        <v>14765.227639999999</v>
      </c>
      <c r="G27" s="6"/>
      <c r="H27" s="4">
        <f t="shared" si="0"/>
        <v>3181.1616977777776</v>
      </c>
      <c r="I27" s="4">
        <f t="shared" si="1"/>
        <v>53.447762413969983</v>
      </c>
    </row>
    <row r="28" spans="1:9" ht="15" x14ac:dyDescent="0.2">
      <c r="A28" s="1" t="s">
        <v>55</v>
      </c>
      <c r="B28" s="3">
        <v>1275.288</v>
      </c>
      <c r="C28" s="6"/>
      <c r="D28" s="3">
        <v>0</v>
      </c>
      <c r="E28" s="6"/>
      <c r="F28" s="3">
        <v>0</v>
      </c>
      <c r="G28" s="6"/>
      <c r="H28" s="4">
        <f t="shared" si="0"/>
        <v>-100</v>
      </c>
      <c r="I28" s="4" t="s">
        <v>2</v>
      </c>
    </row>
    <row r="29" spans="1:9" ht="15" x14ac:dyDescent="0.2">
      <c r="A29" s="1" t="s">
        <v>21</v>
      </c>
      <c r="B29" s="2">
        <f>SUM(B30:B34)</f>
        <v>444858.26961000002</v>
      </c>
      <c r="C29" s="6">
        <v>61</v>
      </c>
      <c r="D29" s="2">
        <f>SUM(D30:D34)</f>
        <v>440155.54999999993</v>
      </c>
      <c r="E29" s="6">
        <f>D29/D6*100</f>
        <v>54.293157686840146</v>
      </c>
      <c r="F29" s="2">
        <f>SUM(F30:F34)</f>
        <v>432348.14321999997</v>
      </c>
      <c r="G29" s="6">
        <f>F29/F6*100</f>
        <v>56.421809841944594</v>
      </c>
      <c r="H29" s="4">
        <f t="shared" si="0"/>
        <v>-2.8121600169347118</v>
      </c>
      <c r="I29" s="4">
        <f t="shared" si="1"/>
        <v>98.226216440983208</v>
      </c>
    </row>
    <row r="30" spans="1:9" ht="15" x14ac:dyDescent="0.2">
      <c r="A30" s="1" t="s">
        <v>22</v>
      </c>
      <c r="B30" s="3">
        <v>104042.78309</v>
      </c>
      <c r="C30" s="6"/>
      <c r="D30" s="3">
        <v>106737.8</v>
      </c>
      <c r="E30" s="6"/>
      <c r="F30" s="3">
        <v>106737.63707</v>
      </c>
      <c r="G30" s="6"/>
      <c r="H30" s="4">
        <f t="shared" si="0"/>
        <v>2.5901402288218947</v>
      </c>
      <c r="I30" s="4">
        <f t="shared" si="1"/>
        <v>99.999847354920178</v>
      </c>
    </row>
    <row r="31" spans="1:9" ht="15" x14ac:dyDescent="0.2">
      <c r="A31" s="1" t="s">
        <v>23</v>
      </c>
      <c r="B31" s="3">
        <v>273397.74015000003</v>
      </c>
      <c r="C31" s="6"/>
      <c r="D31" s="3">
        <v>272596.09999999998</v>
      </c>
      <c r="E31" s="6"/>
      <c r="F31" s="3">
        <v>266367.31331</v>
      </c>
      <c r="G31" s="6"/>
      <c r="H31" s="4">
        <f t="shared" si="0"/>
        <v>-2.5715014455286962</v>
      </c>
      <c r="I31" s="4">
        <f t="shared" si="1"/>
        <v>97.715012544200022</v>
      </c>
    </row>
    <row r="32" spans="1:9" ht="15" x14ac:dyDescent="0.2">
      <c r="A32" s="1" t="s">
        <v>24</v>
      </c>
      <c r="B32" s="3">
        <v>41199.113420000001</v>
      </c>
      <c r="C32" s="6"/>
      <c r="D32" s="3">
        <v>32682.799999999999</v>
      </c>
      <c r="E32" s="6"/>
      <c r="F32" s="3">
        <v>32680.791740000001</v>
      </c>
      <c r="G32" s="6"/>
      <c r="H32" s="4">
        <f t="shared" si="0"/>
        <v>-20.675982983325085</v>
      </c>
      <c r="I32" s="4">
        <f t="shared" si="1"/>
        <v>99.993855300035491</v>
      </c>
    </row>
    <row r="33" spans="1:9" ht="15" x14ac:dyDescent="0.2">
      <c r="A33" s="1" t="s">
        <v>25</v>
      </c>
      <c r="B33" s="3">
        <v>269.20587999999998</v>
      </c>
      <c r="C33" s="6"/>
      <c r="D33" s="3">
        <v>399.6</v>
      </c>
      <c r="E33" s="6"/>
      <c r="F33" s="3">
        <v>310.80797999999999</v>
      </c>
      <c r="G33" s="6"/>
      <c r="H33" s="4">
        <f t="shared" si="0"/>
        <v>15.453637193957292</v>
      </c>
      <c r="I33" s="4">
        <f t="shared" si="1"/>
        <v>77.779774774774765</v>
      </c>
    </row>
    <row r="34" spans="1:9" ht="15" x14ac:dyDescent="0.2">
      <c r="A34" s="1" t="s">
        <v>26</v>
      </c>
      <c r="B34" s="3">
        <v>25949.427070000002</v>
      </c>
      <c r="C34" s="6"/>
      <c r="D34" s="3">
        <v>27739.25</v>
      </c>
      <c r="E34" s="6"/>
      <c r="F34" s="3">
        <v>26251.593120000001</v>
      </c>
      <c r="G34" s="6"/>
      <c r="H34" s="4">
        <f t="shared" si="0"/>
        <v>1.1644420864664653</v>
      </c>
      <c r="I34" s="4">
        <f t="shared" si="1"/>
        <v>94.636996746487384</v>
      </c>
    </row>
    <row r="35" spans="1:9" ht="15" x14ac:dyDescent="0.2">
      <c r="A35" s="1" t="s">
        <v>27</v>
      </c>
      <c r="B35" s="2">
        <f>SUM(B36:B37)</f>
        <v>37215.497520000004</v>
      </c>
      <c r="C35" s="6">
        <f>B35/B6*100</f>
        <v>5.0252820541858805</v>
      </c>
      <c r="D35" s="2">
        <f>SUM(D36:D37)</f>
        <v>35552.775200000004</v>
      </c>
      <c r="E35" s="6">
        <f>D35/D6*100</f>
        <v>4.3854324457305607</v>
      </c>
      <c r="F35" s="2">
        <f>SUM(F36:F37)</f>
        <v>34199.212330000002</v>
      </c>
      <c r="G35" s="6">
        <f>F35/F6*100</f>
        <v>4.4630270421808689</v>
      </c>
      <c r="H35" s="4">
        <f t="shared" si="0"/>
        <v>-8.1049170130777242</v>
      </c>
      <c r="I35" s="4">
        <f t="shared" si="1"/>
        <v>96.1928067151281</v>
      </c>
    </row>
    <row r="36" spans="1:9" ht="15" x14ac:dyDescent="0.2">
      <c r="A36" s="1" t="s">
        <v>28</v>
      </c>
      <c r="B36" s="3">
        <v>29476.681710000001</v>
      </c>
      <c r="C36" s="6"/>
      <c r="D36" s="3">
        <v>26130.575199999999</v>
      </c>
      <c r="E36" s="6"/>
      <c r="F36" s="3">
        <v>26099.096669999999</v>
      </c>
      <c r="G36" s="6"/>
      <c r="H36" s="4">
        <f t="shared" si="0"/>
        <v>-11.458498189279396</v>
      </c>
      <c r="I36" s="4">
        <f t="shared" si="1"/>
        <v>99.879533727217762</v>
      </c>
    </row>
    <row r="37" spans="1:9" ht="15" x14ac:dyDescent="0.2">
      <c r="A37" s="1" t="s">
        <v>49</v>
      </c>
      <c r="B37" s="3">
        <v>7738.8158100000001</v>
      </c>
      <c r="C37" s="6"/>
      <c r="D37" s="3">
        <v>9422.2000000000007</v>
      </c>
      <c r="E37" s="6"/>
      <c r="F37" s="3">
        <v>8100.1156600000004</v>
      </c>
      <c r="G37" s="6"/>
      <c r="H37" s="4">
        <f t="shared" si="0"/>
        <v>4.6686710069146784</v>
      </c>
      <c r="I37" s="4">
        <f t="shared" si="1"/>
        <v>85.968411411347674</v>
      </c>
    </row>
    <row r="38" spans="1:9" ht="15" x14ac:dyDescent="0.2">
      <c r="A38" s="1" t="s">
        <v>29</v>
      </c>
      <c r="B38" s="2">
        <f>SUM(B39)</f>
        <v>2653</v>
      </c>
      <c r="C38" s="6">
        <f>B38/B6*100</f>
        <v>0.35823982421813227</v>
      </c>
      <c r="D38" s="3">
        <v>0</v>
      </c>
      <c r="E38" s="6">
        <f>D38/D6*100</f>
        <v>0</v>
      </c>
      <c r="F38" s="3">
        <v>0</v>
      </c>
      <c r="G38" s="6">
        <f>F38/D6*100</f>
        <v>0</v>
      </c>
      <c r="H38" s="4">
        <f t="shared" si="0"/>
        <v>-100</v>
      </c>
      <c r="I38" s="4" t="s">
        <v>2</v>
      </c>
    </row>
    <row r="39" spans="1:9" ht="15" x14ac:dyDescent="0.2">
      <c r="A39" s="1" t="s">
        <v>30</v>
      </c>
      <c r="B39" s="3">
        <v>2653</v>
      </c>
      <c r="C39" s="6"/>
      <c r="D39" s="3">
        <v>0</v>
      </c>
      <c r="E39" s="6"/>
      <c r="F39" s="3">
        <v>0</v>
      </c>
      <c r="G39" s="6"/>
      <c r="H39" s="4">
        <f t="shared" si="0"/>
        <v>-100</v>
      </c>
      <c r="I39" s="4" t="s">
        <v>2</v>
      </c>
    </row>
    <row r="40" spans="1:9" ht="15" x14ac:dyDescent="0.2">
      <c r="A40" s="1" t="s">
        <v>31</v>
      </c>
      <c r="B40" s="2">
        <f>SUM(B41:B44)</f>
        <v>20470.265010000003</v>
      </c>
      <c r="C40" s="6">
        <f>B40/B6*100</f>
        <v>2.7641402709690861</v>
      </c>
      <c r="D40" s="2">
        <f>SUM(D41:D44)</f>
        <v>19744.099999999999</v>
      </c>
      <c r="E40" s="6">
        <f>D40/D6*100</f>
        <v>2.4354334159474766</v>
      </c>
      <c r="F40" s="2">
        <f>SUM(F41:F44)</f>
        <v>19567.251939999998</v>
      </c>
      <c r="G40" s="6">
        <f>F40/F6*100</f>
        <v>2.5535434473378134</v>
      </c>
      <c r="H40" s="4">
        <f t="shared" si="0"/>
        <v>-4.4113403981769181</v>
      </c>
      <c r="I40" s="4">
        <f t="shared" si="1"/>
        <v>99.104299208371103</v>
      </c>
    </row>
    <row r="41" spans="1:9" ht="15" x14ac:dyDescent="0.2">
      <c r="A41" s="1" t="s">
        <v>32</v>
      </c>
      <c r="B41" s="3">
        <v>2875.23227</v>
      </c>
      <c r="C41" s="6"/>
      <c r="D41" s="3">
        <v>2954</v>
      </c>
      <c r="E41" s="6"/>
      <c r="F41" s="3">
        <v>2937.8326000000002</v>
      </c>
      <c r="G41" s="6"/>
      <c r="H41" s="4">
        <f t="shared" si="0"/>
        <v>2.1772268853952568</v>
      </c>
      <c r="I41" s="4">
        <f t="shared" si="1"/>
        <v>99.452694651320257</v>
      </c>
    </row>
    <row r="42" spans="1:9" ht="15" x14ac:dyDescent="0.2">
      <c r="A42" s="1" t="s">
        <v>33</v>
      </c>
      <c r="B42" s="3">
        <v>6336.0920900000001</v>
      </c>
      <c r="C42" s="6"/>
      <c r="D42" s="3">
        <v>7891.4</v>
      </c>
      <c r="E42" s="6"/>
      <c r="F42" s="3">
        <v>7860.5411199999999</v>
      </c>
      <c r="G42" s="6"/>
      <c r="H42" s="4">
        <f t="shared" si="0"/>
        <v>24.059767571970369</v>
      </c>
      <c r="I42" s="4">
        <f t="shared" si="1"/>
        <v>99.608955571888387</v>
      </c>
    </row>
    <row r="43" spans="1:9" ht="15" x14ac:dyDescent="0.2">
      <c r="A43" s="1" t="s">
        <v>34</v>
      </c>
      <c r="B43" s="3">
        <v>9740.9406500000005</v>
      </c>
      <c r="C43" s="6"/>
      <c r="D43" s="3">
        <v>7356.6</v>
      </c>
      <c r="E43" s="6"/>
      <c r="F43" s="3">
        <v>7226.7782200000001</v>
      </c>
      <c r="G43" s="6"/>
      <c r="H43" s="4">
        <f t="shared" si="0"/>
        <v>-25.810263303472652</v>
      </c>
      <c r="I43" s="4">
        <f t="shared" si="1"/>
        <v>98.235301905771692</v>
      </c>
    </row>
    <row r="44" spans="1:9" ht="15" x14ac:dyDescent="0.2">
      <c r="A44" s="1" t="s">
        <v>35</v>
      </c>
      <c r="B44" s="3">
        <v>1518</v>
      </c>
      <c r="C44" s="6"/>
      <c r="D44" s="3">
        <v>1542.1</v>
      </c>
      <c r="E44" s="6"/>
      <c r="F44" s="3">
        <v>1542.1</v>
      </c>
      <c r="G44" s="6"/>
      <c r="H44" s="4">
        <f t="shared" si="0"/>
        <v>1.5876152832674535</v>
      </c>
      <c r="I44" s="4">
        <f t="shared" si="1"/>
        <v>100</v>
      </c>
    </row>
    <row r="45" spans="1:9" ht="15" x14ac:dyDescent="0.2">
      <c r="A45" s="1" t="s">
        <v>36</v>
      </c>
      <c r="B45" s="2">
        <f>SUM(B46:B48)</f>
        <v>3136.8162100000004</v>
      </c>
      <c r="C45" s="6">
        <f>B45/B6*100</f>
        <v>0.42357048159630156</v>
      </c>
      <c r="D45" s="2">
        <f>SUM(D46:D48)</f>
        <v>41791.700000000004</v>
      </c>
      <c r="E45" s="6">
        <f>D45/D6*100</f>
        <v>5.1550034030040468</v>
      </c>
      <c r="F45" s="2">
        <f>SUM(F46:F48)</f>
        <v>41791.695</v>
      </c>
      <c r="G45" s="6">
        <f>F45/F6*100</f>
        <v>5.4538526537922456</v>
      </c>
      <c r="H45" s="4">
        <f t="shared" si="0"/>
        <v>1232.2965772355528</v>
      </c>
      <c r="I45" s="4">
        <f t="shared" si="1"/>
        <v>99.99998803590185</v>
      </c>
    </row>
    <row r="46" spans="1:9" ht="15" x14ac:dyDescent="0.2">
      <c r="A46" s="1" t="s">
        <v>50</v>
      </c>
      <c r="B46" s="3">
        <v>3097.5072100000002</v>
      </c>
      <c r="C46" s="6"/>
      <c r="D46" s="3">
        <v>7984.6</v>
      </c>
      <c r="E46" s="6"/>
      <c r="F46" s="3">
        <v>7984.6</v>
      </c>
      <c r="G46" s="6"/>
      <c r="H46" s="4">
        <f t="shared" si="0"/>
        <v>157.77502548573568</v>
      </c>
      <c r="I46" s="4">
        <f t="shared" si="1"/>
        <v>100</v>
      </c>
    </row>
    <row r="47" spans="1:9" ht="15" x14ac:dyDescent="0.2">
      <c r="A47" s="1" t="s">
        <v>37</v>
      </c>
      <c r="B47" s="3">
        <v>39.308999999999997</v>
      </c>
      <c r="C47" s="6"/>
      <c r="D47" s="3">
        <v>26092.799999999999</v>
      </c>
      <c r="E47" s="6"/>
      <c r="F47" s="3">
        <v>26092.794999999998</v>
      </c>
      <c r="G47" s="6"/>
      <c r="H47" s="4">
        <f t="shared" si="0"/>
        <v>66278.679182884327</v>
      </c>
      <c r="I47" s="4">
        <f t="shared" si="1"/>
        <v>99.999980837625699</v>
      </c>
    </row>
    <row r="48" spans="1:9" ht="15" x14ac:dyDescent="0.2">
      <c r="A48" s="1" t="s">
        <v>51</v>
      </c>
      <c r="B48" s="3">
        <v>0</v>
      </c>
      <c r="C48" s="6"/>
      <c r="D48" s="3">
        <v>7714.3</v>
      </c>
      <c r="E48" s="6"/>
      <c r="F48" s="3">
        <v>7714.3</v>
      </c>
      <c r="G48" s="6"/>
      <c r="H48" s="4" t="s">
        <v>2</v>
      </c>
      <c r="I48" s="4">
        <f t="shared" si="1"/>
        <v>100</v>
      </c>
    </row>
    <row r="49" spans="1:9" ht="15" x14ac:dyDescent="0.2">
      <c r="A49" s="1" t="s">
        <v>38</v>
      </c>
      <c r="B49" s="2">
        <f>SUM(B50)</f>
        <v>700</v>
      </c>
      <c r="C49" s="6">
        <f>B49/B6*100</f>
        <v>9.4522381060193214E-2</v>
      </c>
      <c r="D49" s="3">
        <f>SUM(D50)</f>
        <v>301.8</v>
      </c>
      <c r="E49" s="6">
        <f>D49/D6*100</f>
        <v>3.7227009837518477E-2</v>
      </c>
      <c r="F49" s="3">
        <f>SUM(F50)</f>
        <v>301.74185999999997</v>
      </c>
      <c r="G49" s="6">
        <f>F49/F6*100</f>
        <v>3.9377575949508817E-2</v>
      </c>
      <c r="H49" s="4">
        <f t="shared" si="0"/>
        <v>-56.894020000000005</v>
      </c>
      <c r="I49" s="4">
        <f t="shared" si="1"/>
        <v>99.980735586481103</v>
      </c>
    </row>
    <row r="50" spans="1:9" ht="15" x14ac:dyDescent="0.2">
      <c r="A50" s="1" t="s">
        <v>39</v>
      </c>
      <c r="B50" s="3">
        <v>700</v>
      </c>
      <c r="C50" s="6"/>
      <c r="D50" s="3">
        <v>301.8</v>
      </c>
      <c r="E50" s="6"/>
      <c r="F50" s="3">
        <v>301.74185999999997</v>
      </c>
      <c r="G50" s="6"/>
      <c r="H50" s="4">
        <f t="shared" si="0"/>
        <v>-56.894020000000005</v>
      </c>
      <c r="I50" s="4">
        <f t="shared" si="1"/>
        <v>99.980735586481103</v>
      </c>
    </row>
    <row r="51" spans="1:9" ht="30" x14ac:dyDescent="0.2">
      <c r="A51" s="1" t="s">
        <v>40</v>
      </c>
      <c r="B51" s="2">
        <f>SUM(B52)</f>
        <v>4948.91435</v>
      </c>
      <c r="C51" s="6">
        <f>B51/B6*100</f>
        <v>0.66826166860708347</v>
      </c>
      <c r="D51" s="2">
        <f>SUM(D52)</f>
        <v>5752</v>
      </c>
      <c r="E51" s="6">
        <f>D51/D6*100</f>
        <v>0.70950881572367885</v>
      </c>
      <c r="F51" s="2">
        <f>SUM(F52)</f>
        <v>4729.6831599999996</v>
      </c>
      <c r="G51" s="6">
        <f>F51/F6*100</f>
        <v>0.61722777824068853</v>
      </c>
      <c r="H51" s="4">
        <f t="shared" si="0"/>
        <v>-4.4298845058815886</v>
      </c>
      <c r="I51" s="4">
        <f t="shared" si="1"/>
        <v>82.22675869262865</v>
      </c>
    </row>
    <row r="52" spans="1:9" ht="30" x14ac:dyDescent="0.2">
      <c r="A52" s="1" t="s">
        <v>52</v>
      </c>
      <c r="B52" s="3">
        <v>4948.91435</v>
      </c>
      <c r="C52" s="6"/>
      <c r="D52" s="3">
        <v>5752</v>
      </c>
      <c r="E52" s="6"/>
      <c r="F52" s="3">
        <v>4729.6831599999996</v>
      </c>
      <c r="G52" s="6"/>
      <c r="H52" s="4">
        <f t="shared" si="0"/>
        <v>-4.4298845058815886</v>
      </c>
      <c r="I52" s="4">
        <f t="shared" si="1"/>
        <v>82.22675869262865</v>
      </c>
    </row>
    <row r="53" spans="1:9" ht="45" x14ac:dyDescent="0.25">
      <c r="A53" s="15" t="s">
        <v>53</v>
      </c>
      <c r="B53" s="16">
        <f>SUM(B54:B55)</f>
        <v>14368.63017</v>
      </c>
      <c r="C53" s="17">
        <f>B53/B6*100</f>
        <v>1.9402244803453268</v>
      </c>
      <c r="D53" s="16">
        <f>SUM(D54:D55)</f>
        <v>69781.446190000002</v>
      </c>
      <c r="E53" s="17">
        <f>D53/D6*100</f>
        <v>8.6075367256176172</v>
      </c>
      <c r="F53" s="16">
        <f>SUM(F54:F55)</f>
        <v>68765.936990000002</v>
      </c>
      <c r="G53" s="17">
        <f>F53/F6*100</f>
        <v>8.9740147640200245</v>
      </c>
      <c r="H53" s="4">
        <f t="shared" si="0"/>
        <v>378.58380497241234</v>
      </c>
      <c r="I53" s="4">
        <f t="shared" si="1"/>
        <v>98.544728928037713</v>
      </c>
    </row>
    <row r="54" spans="1:9" ht="30" x14ac:dyDescent="0.25">
      <c r="A54" s="15" t="s">
        <v>41</v>
      </c>
      <c r="B54" s="16">
        <v>4675</v>
      </c>
      <c r="C54" s="17"/>
      <c r="D54" s="16">
        <v>7228</v>
      </c>
      <c r="E54" s="17"/>
      <c r="F54" s="16">
        <v>7228</v>
      </c>
      <c r="G54" s="17"/>
      <c r="H54" s="4">
        <f t="shared" si="0"/>
        <v>54.609625668449212</v>
      </c>
      <c r="I54" s="4">
        <f t="shared" si="1"/>
        <v>100</v>
      </c>
    </row>
    <row r="55" spans="1:9" ht="15" x14ac:dyDescent="0.25">
      <c r="A55" s="15" t="s">
        <v>42</v>
      </c>
      <c r="B55" s="16">
        <v>9693.6301700000004</v>
      </c>
      <c r="C55" s="17"/>
      <c r="D55" s="16">
        <v>62553.446190000002</v>
      </c>
      <c r="E55" s="17"/>
      <c r="F55" s="16">
        <v>61537.936990000002</v>
      </c>
      <c r="G55" s="17"/>
      <c r="H55" s="4">
        <f t="shared" si="0"/>
        <v>534.82860301859444</v>
      </c>
      <c r="I55" s="4">
        <f t="shared" si="1"/>
        <v>98.376573535348484</v>
      </c>
    </row>
    <row r="56" spans="1:9" x14ac:dyDescent="0.2">
      <c r="A56" s="18" t="s">
        <v>54</v>
      </c>
      <c r="B56" s="19">
        <v>11253056</v>
      </c>
      <c r="C56" s="18"/>
      <c r="D56" s="19">
        <v>-10949470</v>
      </c>
      <c r="E56" s="18"/>
      <c r="F56" s="19">
        <v>7704436</v>
      </c>
      <c r="G56" s="18"/>
      <c r="H56" s="18">
        <v>-32</v>
      </c>
      <c r="I56" s="18">
        <v>-70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B13" sqref="B13"/>
    </sheetView>
  </sheetViews>
  <sheetFormatPr defaultRowHeight="12.75" x14ac:dyDescent="0.2"/>
  <cols>
    <col min="1" max="1" width="37.7109375" customWidth="1"/>
    <col min="2" max="2" width="17.5703125" customWidth="1"/>
    <col min="3" max="3" width="11.28515625" customWidth="1"/>
    <col min="4" max="9" width="17.5703125" customWidth="1"/>
  </cols>
  <sheetData>
    <row r="1" spans="1:9" ht="14.25" x14ac:dyDescent="0.2">
      <c r="A1" s="45" t="s">
        <v>108</v>
      </c>
      <c r="B1" s="46"/>
      <c r="C1" s="46"/>
      <c r="D1" s="46"/>
      <c r="E1" s="46"/>
      <c r="F1" s="46"/>
      <c r="G1" s="46"/>
      <c r="H1" s="46"/>
      <c r="I1" s="46"/>
    </row>
    <row r="2" spans="1:9" ht="15" x14ac:dyDescent="0.25">
      <c r="A2" s="40"/>
      <c r="B2" s="40"/>
      <c r="C2" s="40"/>
      <c r="D2" s="40"/>
      <c r="E2" s="40"/>
      <c r="F2" s="40"/>
      <c r="G2" s="40"/>
      <c r="H2" s="40"/>
      <c r="I2" s="20" t="s">
        <v>61</v>
      </c>
    </row>
    <row r="3" spans="1:9" ht="71.25" x14ac:dyDescent="0.2">
      <c r="A3" s="21" t="s">
        <v>0</v>
      </c>
      <c r="B3" s="21" t="s">
        <v>62</v>
      </c>
      <c r="C3" s="21" t="s">
        <v>63</v>
      </c>
      <c r="D3" s="21" t="s">
        <v>64</v>
      </c>
      <c r="E3" s="21" t="s">
        <v>65</v>
      </c>
      <c r="F3" s="21" t="s">
        <v>66</v>
      </c>
      <c r="G3" s="21" t="s">
        <v>65</v>
      </c>
      <c r="H3" s="21" t="s">
        <v>1</v>
      </c>
      <c r="I3" s="21" t="s">
        <v>67</v>
      </c>
    </row>
    <row r="4" spans="1:9" ht="15" x14ac:dyDescent="0.25">
      <c r="A4" s="22" t="s">
        <v>68</v>
      </c>
      <c r="B4" s="22" t="s">
        <v>69</v>
      </c>
      <c r="C4" s="22" t="s">
        <v>70</v>
      </c>
      <c r="D4" s="22" t="s">
        <v>71</v>
      </c>
      <c r="E4" s="22" t="s">
        <v>72</v>
      </c>
      <c r="F4" s="22" t="s">
        <v>73</v>
      </c>
      <c r="G4" s="22" t="s">
        <v>74</v>
      </c>
      <c r="H4" s="22" t="s">
        <v>75</v>
      </c>
      <c r="I4" s="22" t="s">
        <v>76</v>
      </c>
    </row>
    <row r="5" spans="1:9" ht="30" x14ac:dyDescent="0.25">
      <c r="A5" s="31" t="s">
        <v>109</v>
      </c>
      <c r="B5" s="32">
        <v>-13792.1</v>
      </c>
      <c r="C5" s="32">
        <v>100</v>
      </c>
      <c r="D5" s="32">
        <v>23617.5</v>
      </c>
      <c r="E5" s="32">
        <v>100</v>
      </c>
      <c r="F5" s="32">
        <v>13679</v>
      </c>
      <c r="G5" s="32">
        <v>100</v>
      </c>
      <c r="H5" s="33">
        <f>F5/B5*100-100</f>
        <v>-199.17996534247865</v>
      </c>
      <c r="I5" s="33">
        <f>F5/D5*100</f>
        <v>57.918916058007831</v>
      </c>
    </row>
    <row r="6" spans="1:9" ht="60" x14ac:dyDescent="0.25">
      <c r="A6" s="34" t="s">
        <v>110</v>
      </c>
      <c r="B6" s="35">
        <v>0</v>
      </c>
      <c r="C6" s="35"/>
      <c r="D6" s="35">
        <v>0</v>
      </c>
      <c r="E6" s="35"/>
      <c r="F6" s="35">
        <v>0</v>
      </c>
      <c r="G6" s="35"/>
      <c r="H6" s="35"/>
      <c r="I6" s="35"/>
    </row>
    <row r="7" spans="1:9" ht="30" x14ac:dyDescent="0.25">
      <c r="A7" s="36" t="s">
        <v>111</v>
      </c>
      <c r="B7" s="37">
        <v>11000</v>
      </c>
      <c r="C7" s="37"/>
      <c r="D7" s="37">
        <v>25153.599999999999</v>
      </c>
      <c r="E7" s="37"/>
      <c r="F7" s="37">
        <v>25153.599999999999</v>
      </c>
      <c r="G7" s="37"/>
      <c r="H7" s="38">
        <f t="shared" ref="H7:H8" si="0">F7/B7*100-100</f>
        <v>128.6690909090909</v>
      </c>
      <c r="I7" s="38">
        <f t="shared" ref="I7:I8" si="1">F7/D7*100</f>
        <v>100</v>
      </c>
    </row>
    <row r="8" spans="1:9" ht="45" x14ac:dyDescent="0.25">
      <c r="A8" s="27" t="s">
        <v>112</v>
      </c>
      <c r="B8" s="39">
        <v>-19867.400000000001</v>
      </c>
      <c r="C8" s="39"/>
      <c r="D8" s="39">
        <v>-9288</v>
      </c>
      <c r="E8" s="39"/>
      <c r="F8" s="39">
        <v>-9288</v>
      </c>
      <c r="G8" s="39"/>
      <c r="H8" s="38">
        <f t="shared" si="0"/>
        <v>-53.250047817026889</v>
      </c>
      <c r="I8" s="38">
        <f t="shared" si="1"/>
        <v>100</v>
      </c>
    </row>
    <row r="9" spans="1:9" ht="30" x14ac:dyDescent="0.25">
      <c r="A9" s="27" t="s">
        <v>113</v>
      </c>
      <c r="B9" s="39">
        <v>0</v>
      </c>
      <c r="C9" s="39"/>
      <c r="D9" s="39">
        <v>0</v>
      </c>
      <c r="E9" s="39"/>
      <c r="F9" s="39">
        <v>0</v>
      </c>
      <c r="G9" s="39"/>
      <c r="H9" s="39">
        <v>0</v>
      </c>
      <c r="I9" s="39">
        <v>0</v>
      </c>
    </row>
    <row r="10" spans="1:9" ht="30" x14ac:dyDescent="0.25">
      <c r="A10" s="27" t="s">
        <v>114</v>
      </c>
      <c r="B10" s="39">
        <v>-4924.7</v>
      </c>
      <c r="C10" s="39"/>
      <c r="D10" s="39">
        <v>7752</v>
      </c>
      <c r="E10" s="39"/>
      <c r="F10" s="39">
        <v>-2186.6</v>
      </c>
      <c r="G10" s="39"/>
      <c r="H10" s="38">
        <f>F10/B10*100-100</f>
        <v>-55.599325847259735</v>
      </c>
      <c r="I10" s="38">
        <f>F10/D10*100</f>
        <v>-28.206914344685242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User12</cp:lastModifiedBy>
  <dcterms:created xsi:type="dcterms:W3CDTF">2021-07-16T11:47:31Z</dcterms:created>
  <dcterms:modified xsi:type="dcterms:W3CDTF">2022-02-14T13:23:18Z</dcterms:modified>
</cp:coreProperties>
</file>