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Начальник\Desktop\МОНИТОРИНГ ОТКРЫТОСТИТ\исполнение район\"/>
    </mc:Choice>
  </mc:AlternateContent>
  <xr:revisionPtr revIDLastSave="0" documentId="13_ncr:1_{F60E8DB4-F718-4F29-B8EE-668E077AA209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Доходы" sheetId="4" r:id="rId1"/>
    <sheet name="Расходы" sheetId="3" r:id="rId2"/>
    <sheet name="Источники" sheetId="2" r:id="rId3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91029"/>
</workbook>
</file>

<file path=xl/calcChain.xml><?xml version="1.0" encoding="utf-8"?>
<calcChain xmlns="http://schemas.openxmlformats.org/spreadsheetml/2006/main">
  <c r="D6" i="3" l="1"/>
  <c r="I47" i="3" l="1"/>
  <c r="H47" i="3"/>
  <c r="I46" i="3"/>
  <c r="H46" i="3"/>
  <c r="I45" i="3"/>
  <c r="H45" i="3"/>
  <c r="F44" i="3"/>
  <c r="I44" i="3" s="1"/>
  <c r="D44" i="3"/>
  <c r="B44" i="3"/>
  <c r="I43" i="3"/>
  <c r="H43" i="3"/>
  <c r="F42" i="3"/>
  <c r="I42" i="3" s="1"/>
  <c r="D42" i="3"/>
  <c r="B42" i="3"/>
  <c r="I41" i="3"/>
  <c r="I40" i="3"/>
  <c r="F39" i="3"/>
  <c r="I39" i="3" s="1"/>
  <c r="D39" i="3"/>
  <c r="I38" i="3"/>
  <c r="H38" i="3"/>
  <c r="I37" i="3"/>
  <c r="H37" i="3"/>
  <c r="I36" i="3"/>
  <c r="H36" i="3"/>
  <c r="I35" i="3"/>
  <c r="H35" i="3"/>
  <c r="F34" i="3"/>
  <c r="D34" i="3"/>
  <c r="B34" i="3"/>
  <c r="H34" i="3" s="1"/>
  <c r="I33" i="3"/>
  <c r="H33" i="3"/>
  <c r="I32" i="3"/>
  <c r="H32" i="3"/>
  <c r="F31" i="3"/>
  <c r="I31" i="3" s="1"/>
  <c r="D31" i="3"/>
  <c r="B31" i="3"/>
  <c r="I30" i="3"/>
  <c r="H30" i="3"/>
  <c r="I29" i="3"/>
  <c r="I28" i="3"/>
  <c r="H28" i="3"/>
  <c r="I27" i="3"/>
  <c r="H27" i="3"/>
  <c r="I26" i="3"/>
  <c r="H26" i="3"/>
  <c r="F25" i="3"/>
  <c r="D25" i="3"/>
  <c r="B25" i="3"/>
  <c r="I24" i="3"/>
  <c r="I23" i="3"/>
  <c r="H23" i="3"/>
  <c r="F22" i="3"/>
  <c r="D22" i="3"/>
  <c r="B22" i="3"/>
  <c r="I21" i="3"/>
  <c r="I20" i="3"/>
  <c r="I19" i="3"/>
  <c r="H19" i="3"/>
  <c r="I18" i="3"/>
  <c r="H18" i="3"/>
  <c r="F17" i="3"/>
  <c r="D17" i="3"/>
  <c r="B17" i="3"/>
  <c r="I16" i="3"/>
  <c r="D15" i="3"/>
  <c r="I14" i="3"/>
  <c r="H14" i="3"/>
  <c r="F13" i="3"/>
  <c r="I13" i="3" s="1"/>
  <c r="D13" i="3"/>
  <c r="D5" i="3" s="1"/>
  <c r="I12" i="3"/>
  <c r="H12" i="3"/>
  <c r="I11" i="3"/>
  <c r="I10" i="3"/>
  <c r="H10" i="3"/>
  <c r="I9" i="3"/>
  <c r="I8" i="3"/>
  <c r="H8" i="3"/>
  <c r="I7" i="3"/>
  <c r="H7" i="3"/>
  <c r="F6" i="3"/>
  <c r="I6" i="3" s="1"/>
  <c r="B6" i="3"/>
  <c r="I35" i="4"/>
  <c r="I25" i="3" l="1"/>
  <c r="E17" i="3"/>
  <c r="I22" i="3"/>
  <c r="H22" i="3"/>
  <c r="I34" i="3"/>
  <c r="H44" i="3"/>
  <c r="E44" i="3"/>
  <c r="F5" i="3"/>
  <c r="G44" i="3" s="1"/>
  <c r="H42" i="3"/>
  <c r="B5" i="3"/>
  <c r="C42" i="3" s="1"/>
  <c r="H6" i="3"/>
  <c r="E42" i="3"/>
  <c r="E31" i="3"/>
  <c r="E6" i="3"/>
  <c r="E39" i="3"/>
  <c r="E34" i="3"/>
  <c r="E13" i="3"/>
  <c r="E22" i="3"/>
  <c r="H25" i="3"/>
  <c r="H13" i="3"/>
  <c r="I15" i="3"/>
  <c r="I17" i="3"/>
  <c r="H17" i="3"/>
  <c r="H31" i="3"/>
  <c r="E15" i="3"/>
  <c r="I26" i="4"/>
  <c r="B7" i="4"/>
  <c r="C8" i="4" s="1"/>
  <c r="G25" i="3" l="1"/>
  <c r="G6" i="3"/>
  <c r="G15" i="3"/>
  <c r="G39" i="3"/>
  <c r="G31" i="3"/>
  <c r="G17" i="3"/>
  <c r="G42" i="3"/>
  <c r="I5" i="3"/>
  <c r="G13" i="3"/>
  <c r="G34" i="3"/>
  <c r="G22" i="3"/>
  <c r="C25" i="3"/>
  <c r="C34" i="3"/>
  <c r="C44" i="3"/>
  <c r="C39" i="3"/>
  <c r="C15" i="3"/>
  <c r="C22" i="3"/>
  <c r="C6" i="3"/>
  <c r="H5" i="3"/>
  <c r="C13" i="3"/>
  <c r="C31" i="3"/>
  <c r="I31" i="4"/>
  <c r="I30" i="4"/>
  <c r="I29" i="4"/>
  <c r="I28" i="4"/>
  <c r="I27" i="4"/>
  <c r="I24" i="4"/>
  <c r="I23" i="4"/>
  <c r="I22" i="4"/>
  <c r="I21" i="4"/>
  <c r="I20" i="4"/>
  <c r="I19" i="4"/>
  <c r="I18" i="4"/>
  <c r="I17" i="4"/>
  <c r="I16" i="4"/>
  <c r="I15" i="4"/>
  <c r="I14" i="4"/>
  <c r="I13" i="4"/>
  <c r="I12" i="4"/>
  <c r="I11" i="4"/>
  <c r="I10" i="4"/>
  <c r="I9" i="4"/>
  <c r="H30" i="4"/>
  <c r="H29" i="4"/>
  <c r="H28" i="4"/>
  <c r="H27" i="4"/>
  <c r="H26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F7" i="4"/>
  <c r="D7" i="4"/>
  <c r="E30" i="4" s="1"/>
  <c r="C31" i="4"/>
  <c r="C29" i="4"/>
  <c r="C28" i="4"/>
  <c r="C27" i="4"/>
  <c r="C26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H7" i="4" l="1"/>
  <c r="I7" i="4"/>
  <c r="G11" i="4"/>
  <c r="G16" i="4"/>
  <c r="G20" i="4"/>
  <c r="G26" i="4"/>
  <c r="G30" i="4"/>
  <c r="G9" i="4"/>
  <c r="G13" i="4"/>
  <c r="G18" i="4"/>
  <c r="G23" i="4"/>
  <c r="G28" i="4"/>
  <c r="E12" i="4"/>
  <c r="E22" i="4"/>
  <c r="E8" i="4"/>
  <c r="E10" i="4"/>
  <c r="E15" i="4"/>
  <c r="E17" i="4"/>
  <c r="E19" i="4"/>
  <c r="E24" i="4"/>
  <c r="E27" i="4"/>
  <c r="E29" i="4"/>
  <c r="E31" i="4"/>
  <c r="E9" i="4"/>
  <c r="E11" i="4"/>
  <c r="E13" i="4"/>
  <c r="E16" i="4"/>
  <c r="E18" i="4"/>
  <c r="E20" i="4"/>
  <c r="E23" i="4"/>
  <c r="E26" i="4"/>
  <c r="E28" i="4"/>
  <c r="G8" i="4"/>
  <c r="G10" i="4"/>
  <c r="G12" i="4"/>
  <c r="G15" i="4"/>
  <c r="G17" i="4"/>
  <c r="G19" i="4"/>
  <c r="G22" i="4"/>
  <c r="G24" i="4"/>
  <c r="G27" i="4"/>
  <c r="G29" i="4"/>
  <c r="G31" i="4"/>
</calcChain>
</file>

<file path=xl/sharedStrings.xml><?xml version="1.0" encoding="utf-8"?>
<sst xmlns="http://schemas.openxmlformats.org/spreadsheetml/2006/main" count="166" uniqueCount="110">
  <si>
    <t>Наименование показателя</t>
  </si>
  <si>
    <t>Уд.вес в общем объеме (по гр.2)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</si>
  <si>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</si>
  <si>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</si>
  <si>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</si>
  <si>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</si>
  <si>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</si>
  <si>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</si>
  <si>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</si>
  <si>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</si>
  <si>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</si>
  <si>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</si>
  <si>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</si>
  <si>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</si>
  <si>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НАЛОГОВЫЕ И НЕНАЛОГОВЫЕ ДОХОДЫ</t>
  </si>
  <si>
    <t>НАЛОГИ НА ПРИБЫЛЬ, ДОХОДЫ</t>
  </si>
  <si>
    <t>Налог на доходы физических лиц</t>
  </si>
  <si>
    <t>0</t>
  </si>
  <si>
    <t>НАЛОГИ НА СОВОКУПНЫЙ ДОХОД</t>
  </si>
  <si>
    <t>Единый сельскохозяйственный налог</t>
  </si>
  <si>
    <t>ГОСУДАРСТВЕННАЯ ПОШЛИНА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</si>
  <si>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</si>
  <si>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</si>
  <si>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</si>
  <si>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</si>
  <si>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</si>
  <si>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</si>
  <si>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</si>
  <si>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</si>
  <si>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</si>
  <si>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Субсидии бюджетам субъектов Российской Федерации и муниципальных образований</t>
  </si>
  <si>
    <t>Субвенции бюджетам субъектов Российской Федерации и муниципальных образований</t>
  </si>
  <si>
    <t>Иные межбюджетные трансферты</t>
  </si>
  <si>
    <t>БЕЗВОЗМЕЗДНЫЕ ПОСТУПЛЕНИЯ ОТ ГОСУДАРСТВЕННЫХ ОРГАНИЗАЦИЙ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</si>
  <si>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</si>
  <si>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</si>
  <si>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</si>
  <si>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</si>
  <si>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</si>
  <si>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</si>
  <si>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</si>
  <si>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</si>
  <si>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</si>
  <si>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</si>
  <si>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</si>
  <si>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</si>
  <si>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</si>
  <si>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</si>
  <si>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</si>
  <si>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</si>
  <si>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</si>
  <si>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</si>
  <si>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</si>
  <si>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</si>
  <si>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</si>
  <si>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</si>
  <si>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</si>
  <si>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</si>
  <si>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</si>
  <si>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</si>
  <si>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</si>
  <si>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</si>
  <si>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</si>
  <si>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</si>
  <si>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</si>
  <si>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</si>
  <si>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</si>
  <si>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</si>
  <si>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</si>
  <si>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</si>
  <si>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</si>
  <si>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ОБСЛУЖИВАНИЕ ГОСУДАРСТВЕННОГО И МУНИЦИПАЛЬНОГО ДОЛГА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</si>
  <si>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</si>
  <si>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</si>
  <si>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</si>
  <si>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</si>
  <si>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</si>
  <si>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</si>
  <si>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</si>
  <si>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</si>
  <si>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тыс.руб.</t>
  </si>
  <si>
    <t>Единый налог на вмененный доход</t>
  </si>
  <si>
    <t>Патент</t>
  </si>
  <si>
    <t>ДОХОДЫ ОТ ИСПОЛЬЗОВАНИЯ ИМУЩЕСТВА, НАХОДЯЩЕГОСЯ В МУНИЦИПАЛЬНОЙ СОБСТВЕННОСТИ</t>
  </si>
  <si>
    <t>Доходы от аренды за земельные участки</t>
  </si>
  <si>
    <t>Доходы от сдачи в аренду имущества</t>
  </si>
  <si>
    <t>Прочие доходы от использования имущества</t>
  </si>
  <si>
    <t>Информация об исполнении  бюджета Кемского муниципального района за 1 квартал 2021 года</t>
  </si>
  <si>
    <t>Факт на 01.04.2020 (отчетный) год</t>
  </si>
  <si>
    <t>План на 2021 год по состоянию на 01.04.2021 (текущий) год</t>
  </si>
  <si>
    <t>Факт на 01.04.2021 (текущий) год</t>
  </si>
  <si>
    <t>в 3 раза</t>
  </si>
  <si>
    <t>в 4 раза</t>
  </si>
  <si>
    <t>тыс. руб.</t>
  </si>
  <si>
    <t>Факт на 01.04.2020 отчетный год</t>
  </si>
  <si>
    <t>Уд. Вес в общем объеме (по гр.2)</t>
  </si>
  <si>
    <t>План на 2021год по состоянию на 01.04.2021 (текущий ) год</t>
  </si>
  <si>
    <t>Уд. Вес в общем объеме</t>
  </si>
  <si>
    <t>Процент исполнения (гр.6/4*100)</t>
  </si>
  <si>
    <t>Р А С Х О Д Ы -всего</t>
  </si>
  <si>
    <t>0,0</t>
  </si>
  <si>
    <t>x</t>
  </si>
  <si>
    <t xml:space="preserve">Защита населения и территории от последствий чрезвычайных ситуаций природного и технического характера, гражданская оборона </t>
  </si>
  <si>
    <t>Другие вопросы в области культуры,кинематографии</t>
  </si>
  <si>
    <t>Обслуживание государственого внутреннего и муниципального долга</t>
  </si>
  <si>
    <t>МЕЖБЮДЖЕТНЫЕ ТРАНСФЕРТЫ ОБЩЕГО ХАРАКТЕРА БЮДЖЕТАМ СУБЪЕКТОВ РОССИЙСКОЙ ФЕДЕРАЦИИИ МУНИЦИПАЛЬНЫХ ОБРАЗОВАНИЙ</t>
  </si>
  <si>
    <t>Результат исполнения бюджета(ДЕФИЦИТ/ПРОФИЦИТ)</t>
  </si>
  <si>
    <t>1. Доходы  бюджета Кемскго муниципального района</t>
  </si>
  <si>
    <t>2. Расходы  бюджета Кемского муниципального района</t>
  </si>
  <si>
    <t>3.Источники финансирования дефицита бюджета  Кемского муниципального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</si>
</sst>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&quot;###,##0"/>
    <numFmt numFmtId="165" formatCode="#,##0\ _₽"/>
    <numFmt numFmtId="166" formatCode="#,###.0"/>
    <numFmt numFmtId="167" formatCode="#,##0.0"/>
    <numFmt numFmtId="168" formatCode="#,###.0,"/>
  </numFmts>
  <fonts count="9" x14ac:knownFonts="1">
    <font>
      <sz val="10"/>
      <name val="Arial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2" xfId="0" applyFont="1" applyBorder="1" applyAlignment="1">
      <alignment wrapText="1"/>
    </xf>
    <xf numFmtId="165" fontId="3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165" fontId="4" fillId="0" borderId="3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165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4" fontId="2" fillId="0" borderId="1" xfId="0" applyNumberFormat="1" applyFont="1" applyBorder="1" applyAlignment="1">
      <alignment horizontal="center" vertical="center" wrapText="1"/>
    </xf>
    <xf numFmtId="0" fontId="5" fillId="0" borderId="0" xfId="0" applyFont="1"/>
    <xf numFmtId="0" fontId="0" fillId="0" borderId="0" xfId="0" applyFill="1"/>
    <xf numFmtId="0" fontId="6" fillId="0" borderId="0" xfId="0" applyFont="1" applyFill="1" applyAlignment="1">
      <alignment horizontal="center" vertical="center" wrapText="1"/>
    </xf>
    <xf numFmtId="166" fontId="6" fillId="0" borderId="0" xfId="0" applyNumberFormat="1" applyFont="1" applyFill="1" applyAlignment="1">
      <alignment horizontal="center" wrapText="1"/>
    </xf>
    <xf numFmtId="0" fontId="6" fillId="0" borderId="0" xfId="0" applyFont="1" applyFill="1" applyAlignment="1">
      <alignment horizontal="center" wrapText="1"/>
    </xf>
    <xf numFmtId="0" fontId="7" fillId="0" borderId="0" xfId="0" applyFont="1" applyFill="1" applyAlignment="1">
      <alignment horizontal="center" wrapText="1"/>
    </xf>
    <xf numFmtId="0" fontId="8" fillId="0" borderId="2" xfId="0" applyFont="1" applyFill="1" applyBorder="1" applyAlignment="1">
      <alignment horizontal="center" vertical="center" wrapText="1"/>
    </xf>
    <xf numFmtId="16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/>
    </xf>
    <xf numFmtId="0" fontId="7" fillId="0" borderId="2" xfId="0" applyFont="1" applyFill="1" applyBorder="1" applyAlignment="1">
      <alignment horizontal="center"/>
    </xf>
    <xf numFmtId="0" fontId="8" fillId="0" borderId="2" xfId="0" applyFont="1" applyFill="1" applyBorder="1" applyAlignment="1">
      <alignment vertical="center" wrapText="1"/>
    </xf>
    <xf numFmtId="166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68" fontId="8" fillId="0" borderId="2" xfId="0" applyNumberFormat="1" applyFont="1" applyFill="1" applyBorder="1" applyAlignment="1">
      <alignment horizontal="center" vertical="center"/>
    </xf>
    <xf numFmtId="167" fontId="8" fillId="0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66" fontId="7" fillId="0" borderId="2" xfId="0" applyNumberFormat="1" applyFont="1" applyFill="1" applyBorder="1" applyAlignment="1">
      <alignment horizontal="center" vertical="center"/>
    </xf>
    <xf numFmtId="1" fontId="7" fillId="0" borderId="2" xfId="0" applyNumberFormat="1" applyFont="1" applyFill="1" applyBorder="1" applyAlignment="1">
      <alignment horizontal="center" vertical="center"/>
    </xf>
    <xf numFmtId="168" fontId="7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166" fontId="0" fillId="0" borderId="0" xfId="0" applyNumberFormat="1" applyFill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1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workbookViewId="0">
      <selection activeCell="F5" sqref="F5"/>
    </sheetView>
  </sheetViews>
  <sheetFormatPr defaultRowHeight="12.75" x14ac:dyDescent="0.2"/>
  <cols>
    <col min="1" max="1" width="37.7109375" customWidth="1"/>
    <col min="2" max="9" width="17.5703125" customWidth="1"/>
  </cols>
  <sheetData>
    <row r="1" spans="1:9" s="1" customFormat="1" ht="15" x14ac:dyDescent="0.25">
      <c r="A1" s="43" t="s">
        <v>87</v>
      </c>
      <c r="B1" s="44"/>
      <c r="C1" s="44"/>
      <c r="D1" s="44"/>
      <c r="E1" s="44"/>
      <c r="F1" s="44"/>
      <c r="G1" s="44"/>
      <c r="H1" s="44"/>
      <c r="I1" s="44"/>
    </row>
    <row r="2" spans="1:9" s="1" customFormat="1" x14ac:dyDescent="0.2"/>
    <row r="3" spans="1:9" ht="14.25" x14ac:dyDescent="0.2">
      <c r="A3" s="42" t="s">
        <v>107</v>
      </c>
      <c r="B3" s="42"/>
      <c r="C3" s="42"/>
      <c r="D3" s="42"/>
      <c r="E3" s="42"/>
      <c r="F3" s="42"/>
      <c r="G3" s="42"/>
      <c r="H3" s="42"/>
      <c r="I3" s="42"/>
    </row>
    <row r="4" spans="1:9" ht="15" x14ac:dyDescent="0.25">
      <c r="I4" s="3" t="s">
        <v>80</v>
      </c>
    </row>
    <row r="5" spans="1:9" ht="71.25" x14ac:dyDescent="0.2">
      <c r="A5" s="4" t="s">
        <v>0</v>
      </c>
      <c r="B5" s="4" t="s">
        <v>88</v>
      </c>
      <c r="C5" s="4" t="s">
        <v>1</v>
      </c>
      <c r="D5" s="4" t="s">
        <v>89</v>
      </c>
      <c r="E5" s="4" t="s">
        <v>2</v>
      </c>
      <c r="F5" s="4" t="s">
        <v>90</v>
      </c>
      <c r="G5" s="4" t="s">
        <v>2</v>
      </c>
      <c r="H5" s="4" t="s">
        <v>3</v>
      </c>
      <c r="I5" s="4" t="s">
        <v>4</v>
      </c>
    </row>
    <row r="6" spans="1:9" ht="15" x14ac:dyDescent="0.25">
      <c r="A6" s="5" t="s">
        <v>5</v>
      </c>
      <c r="B6" s="5" t="s">
        <v>6</v>
      </c>
      <c r="C6" s="5" t="s">
        <v>7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</row>
    <row r="7" spans="1:9" s="18" customFormat="1" ht="14.25" x14ac:dyDescent="0.2">
      <c r="A7" s="16" t="s">
        <v>37</v>
      </c>
      <c r="B7" s="17">
        <f>B8+B26</f>
        <v>101172</v>
      </c>
      <c r="C7" s="17">
        <v>100</v>
      </c>
      <c r="D7" s="17">
        <f>D8+D26</f>
        <v>833422</v>
      </c>
      <c r="E7" s="17">
        <v>100</v>
      </c>
      <c r="F7" s="17">
        <f>F8+F26</f>
        <v>110893</v>
      </c>
      <c r="G7" s="17">
        <v>100</v>
      </c>
      <c r="H7" s="17">
        <f t="shared" ref="H7:H14" si="0">F7/B7*100-100</f>
        <v>9.6083896730320646</v>
      </c>
      <c r="I7" s="17">
        <f>F7/D7*100</f>
        <v>13.3057442688098</v>
      </c>
    </row>
    <row r="8" spans="1:9" ht="30" x14ac:dyDescent="0.25">
      <c r="A8" s="12" t="s">
        <v>14</v>
      </c>
      <c r="B8" s="15">
        <v>41514</v>
      </c>
      <c r="C8" s="15">
        <f>B8*100/B7</f>
        <v>41.033092159886138</v>
      </c>
      <c r="D8" s="15">
        <v>245814</v>
      </c>
      <c r="E8" s="15">
        <f>D8*100/D7</f>
        <v>29.494541780754528</v>
      </c>
      <c r="F8" s="15">
        <v>41808</v>
      </c>
      <c r="G8" s="15">
        <f>F8*100/F7</f>
        <v>37.70120747026413</v>
      </c>
      <c r="H8" s="15">
        <f t="shared" si="0"/>
        <v>0.70819482584187199</v>
      </c>
      <c r="I8" s="15">
        <v>53</v>
      </c>
    </row>
    <row r="9" spans="1:9" ht="15" x14ac:dyDescent="0.25">
      <c r="A9" s="12" t="s">
        <v>15</v>
      </c>
      <c r="B9" s="15">
        <v>35818</v>
      </c>
      <c r="C9" s="15">
        <f>B9*100/B7</f>
        <v>35.403075949867549</v>
      </c>
      <c r="D9" s="15">
        <v>155763</v>
      </c>
      <c r="E9" s="15">
        <f>D9*100/D7</f>
        <v>18.689571429599891</v>
      </c>
      <c r="F9" s="15">
        <v>32818</v>
      </c>
      <c r="G9" s="15">
        <f>F9*100/F7</f>
        <v>29.594293598333529</v>
      </c>
      <c r="H9" s="15">
        <f t="shared" si="0"/>
        <v>-8.3756770338935667</v>
      </c>
      <c r="I9" s="15">
        <f>F9/D9*100</f>
        <v>21.069188446550207</v>
      </c>
    </row>
    <row r="10" spans="1:9" ht="15" x14ac:dyDescent="0.25">
      <c r="A10" s="12" t="s">
        <v>16</v>
      </c>
      <c r="B10" s="15">
        <v>35818</v>
      </c>
      <c r="C10" s="15">
        <f>B10*100/B7</f>
        <v>35.403075949867549</v>
      </c>
      <c r="D10" s="15">
        <v>155763</v>
      </c>
      <c r="E10" s="15">
        <f>D10*100/D7</f>
        <v>18.689571429599891</v>
      </c>
      <c r="F10" s="15">
        <v>32818</v>
      </c>
      <c r="G10" s="15">
        <f>F10*100/F7</f>
        <v>29.594293598333529</v>
      </c>
      <c r="H10" s="15">
        <f t="shared" si="0"/>
        <v>-8.3756770338935667</v>
      </c>
      <c r="I10" s="15">
        <f>F10/D10*100</f>
        <v>21.069188446550207</v>
      </c>
    </row>
    <row r="11" spans="1:9" ht="30" x14ac:dyDescent="0.25">
      <c r="A11" s="12" t="s">
        <v>18</v>
      </c>
      <c r="B11" s="15">
        <v>1906</v>
      </c>
      <c r="C11" s="15">
        <f>B11*100/B7</f>
        <v>1.8839204522990551</v>
      </c>
      <c r="D11" s="15">
        <v>72800</v>
      </c>
      <c r="E11" s="15">
        <f>D11*100/D7</f>
        <v>8.7350705884893856</v>
      </c>
      <c r="F11" s="15">
        <v>4529</v>
      </c>
      <c r="G11" s="15">
        <f>F11*100/F7</f>
        <v>4.0841171219103103</v>
      </c>
      <c r="H11" s="15">
        <f t="shared" si="0"/>
        <v>137.61804826862539</v>
      </c>
      <c r="I11" s="15">
        <f t="shared" ref="I11:I24" si="1">F11/D11*100</f>
        <v>6.2211538461538467</v>
      </c>
    </row>
    <row r="12" spans="1:9" s="1" customFormat="1" ht="15" x14ac:dyDescent="0.25">
      <c r="A12" s="12" t="s">
        <v>81</v>
      </c>
      <c r="B12" s="15">
        <v>1543</v>
      </c>
      <c r="C12" s="15">
        <f>B12*100/B7</f>
        <v>1.5251255288024355</v>
      </c>
      <c r="D12" s="15">
        <v>1700</v>
      </c>
      <c r="E12" s="15">
        <f>D12*100/D7</f>
        <v>0.20397829670923015</v>
      </c>
      <c r="F12" s="15">
        <v>1189</v>
      </c>
      <c r="G12" s="15">
        <f>F12*100/F7</f>
        <v>1.0722047379004986</v>
      </c>
      <c r="H12" s="15">
        <f t="shared" si="0"/>
        <v>-22.942320155541154</v>
      </c>
      <c r="I12" s="15">
        <f t="shared" si="1"/>
        <v>69.941176470588246</v>
      </c>
    </row>
    <row r="13" spans="1:9" ht="15" x14ac:dyDescent="0.25">
      <c r="A13" s="12" t="s">
        <v>19</v>
      </c>
      <c r="B13" s="15">
        <v>0</v>
      </c>
      <c r="C13" s="15">
        <f>B13*100/B7</f>
        <v>0</v>
      </c>
      <c r="D13" s="15">
        <v>69400</v>
      </c>
      <c r="E13" s="15">
        <f>D13*100/D7</f>
        <v>8.3271139950709241</v>
      </c>
      <c r="F13" s="15">
        <v>2936</v>
      </c>
      <c r="G13" s="15">
        <f>F13*100/F7</f>
        <v>2.6475972333691034</v>
      </c>
      <c r="H13" s="15" t="e">
        <f t="shared" si="0"/>
        <v>#DIV/0!</v>
      </c>
      <c r="I13" s="15">
        <f t="shared" si="1"/>
        <v>4.2305475504322763</v>
      </c>
    </row>
    <row r="14" spans="1:9" ht="15" x14ac:dyDescent="0.25">
      <c r="A14" s="12" t="s">
        <v>82</v>
      </c>
      <c r="B14" s="15">
        <v>363</v>
      </c>
      <c r="C14" s="15">
        <f>B14*100/B7</f>
        <v>0.35879492349661962</v>
      </c>
      <c r="D14" s="15">
        <v>1700</v>
      </c>
      <c r="E14" s="15">
        <v>0</v>
      </c>
      <c r="F14" s="15">
        <v>404</v>
      </c>
      <c r="G14" s="15">
        <v>0</v>
      </c>
      <c r="H14" s="15">
        <f t="shared" si="0"/>
        <v>11.294765840220379</v>
      </c>
      <c r="I14" s="15">
        <f t="shared" si="1"/>
        <v>23.764705882352942</v>
      </c>
    </row>
    <row r="15" spans="1:9" ht="15" x14ac:dyDescent="0.25">
      <c r="A15" s="12" t="s">
        <v>20</v>
      </c>
      <c r="B15" s="15">
        <v>760</v>
      </c>
      <c r="C15" s="15">
        <f>B15*100/B7</f>
        <v>0.75119598307832203</v>
      </c>
      <c r="D15" s="15">
        <v>3010</v>
      </c>
      <c r="E15" s="15">
        <f>D15*100/D7</f>
        <v>0.36116157240869573</v>
      </c>
      <c r="F15" s="15">
        <v>641</v>
      </c>
      <c r="G15" s="15">
        <f>F15*100/F7</f>
        <v>0.5780346820809249</v>
      </c>
      <c r="H15" s="15">
        <f>F15/B15*100-100</f>
        <v>-15.65789473684211</v>
      </c>
      <c r="I15" s="15">
        <f t="shared" si="1"/>
        <v>21.295681063122924</v>
      </c>
    </row>
    <row r="16" spans="1:9" s="1" customFormat="1" ht="60" x14ac:dyDescent="0.25">
      <c r="A16" s="12" t="s">
        <v>83</v>
      </c>
      <c r="B16" s="15">
        <v>865</v>
      </c>
      <c r="C16" s="15">
        <f>B16*100/B7</f>
        <v>0.85497963863519555</v>
      </c>
      <c r="D16" s="15">
        <v>4806</v>
      </c>
      <c r="E16" s="15">
        <f>D16*100/D7</f>
        <v>0.57665864352032947</v>
      </c>
      <c r="F16" s="15">
        <v>1019</v>
      </c>
      <c r="G16" s="15">
        <f>F16*100/F7</f>
        <v>0.91890380817544837</v>
      </c>
      <c r="H16" s="15">
        <f>F16/B16*100-100</f>
        <v>17.803468208092482</v>
      </c>
      <c r="I16" s="15">
        <f t="shared" si="1"/>
        <v>21.202663337494798</v>
      </c>
    </row>
    <row r="17" spans="1:9" s="1" customFormat="1" ht="30" x14ac:dyDescent="0.25">
      <c r="A17" s="12" t="s">
        <v>84</v>
      </c>
      <c r="B17" s="15">
        <v>674</v>
      </c>
      <c r="C17" s="15">
        <f>B17*100/B7</f>
        <v>0.66619222709840664</v>
      </c>
      <c r="D17" s="15">
        <v>2950</v>
      </c>
      <c r="E17" s="15">
        <f>D17*100/D7</f>
        <v>0.35396233840719349</v>
      </c>
      <c r="F17" s="15">
        <v>791</v>
      </c>
      <c r="G17" s="15">
        <f>F17*100/F7</f>
        <v>0.71330020830891039</v>
      </c>
      <c r="H17" s="15">
        <f>F17/B17*100-100</f>
        <v>17.359050445103861</v>
      </c>
      <c r="I17" s="15">
        <f t="shared" si="1"/>
        <v>26.813559322033896</v>
      </c>
    </row>
    <row r="18" spans="1:9" s="1" customFormat="1" ht="15" x14ac:dyDescent="0.25">
      <c r="A18" s="12" t="s">
        <v>85</v>
      </c>
      <c r="B18" s="15">
        <v>143</v>
      </c>
      <c r="C18" s="15">
        <f>B18*100/B7</f>
        <v>0.14134345471078955</v>
      </c>
      <c r="D18" s="15">
        <v>1650</v>
      </c>
      <c r="E18" s="15">
        <f>D18*100/D7</f>
        <v>0.19797893504131162</v>
      </c>
      <c r="F18" s="15">
        <v>214</v>
      </c>
      <c r="G18" s="15">
        <f>F18*100/F7</f>
        <v>0.19297881741859269</v>
      </c>
      <c r="H18" s="15">
        <f>F18/B18*100-100</f>
        <v>49.650349650349654</v>
      </c>
      <c r="I18" s="15">
        <f t="shared" si="1"/>
        <v>12.969696969696971</v>
      </c>
    </row>
    <row r="19" spans="1:9" s="1" customFormat="1" ht="30" x14ac:dyDescent="0.25">
      <c r="A19" s="12" t="s">
        <v>86</v>
      </c>
      <c r="B19" s="15">
        <v>48</v>
      </c>
      <c r="C19" s="15">
        <f>B19*100/B7</f>
        <v>4.7443956825999285E-2</v>
      </c>
      <c r="D19" s="15">
        <v>206</v>
      </c>
      <c r="E19" s="15">
        <f>D19*100/D7</f>
        <v>2.4717370071824358E-2</v>
      </c>
      <c r="F19" s="15">
        <v>14</v>
      </c>
      <c r="G19" s="15">
        <f>F19*100/F7</f>
        <v>1.2624782447945317E-2</v>
      </c>
      <c r="H19" s="15">
        <f t="shared" ref="H19:H24" si="2">F19/B19*100-100</f>
        <v>-70.833333333333329</v>
      </c>
      <c r="I19" s="15">
        <f t="shared" si="1"/>
        <v>6.7961165048543686</v>
      </c>
    </row>
    <row r="20" spans="1:9" ht="30" x14ac:dyDescent="0.25">
      <c r="A20" s="12" t="s">
        <v>21</v>
      </c>
      <c r="B20" s="15">
        <v>454</v>
      </c>
      <c r="C20" s="15">
        <f>B20*100/B7</f>
        <v>0.44874075831257659</v>
      </c>
      <c r="D20" s="15">
        <v>559</v>
      </c>
      <c r="E20" s="15">
        <f>D20*100/D7</f>
        <v>6.7072863447329198E-2</v>
      </c>
      <c r="F20" s="15">
        <v>833</v>
      </c>
      <c r="G20" s="15">
        <f>F20*100/F7</f>
        <v>0.75117455565274638</v>
      </c>
      <c r="H20" s="15">
        <f t="shared" si="2"/>
        <v>83.480176211453738</v>
      </c>
      <c r="I20" s="15">
        <f t="shared" si="1"/>
        <v>149.01610017889089</v>
      </c>
    </row>
    <row r="21" spans="1:9" ht="30" x14ac:dyDescent="0.25">
      <c r="A21" s="12" t="s">
        <v>22</v>
      </c>
      <c r="B21" s="15">
        <v>454</v>
      </c>
      <c r="C21" s="15">
        <f>B21*100/B8</f>
        <v>1.0936069759599172</v>
      </c>
      <c r="D21" s="15">
        <v>559</v>
      </c>
      <c r="E21" s="15">
        <v>0</v>
      </c>
      <c r="F21" s="15">
        <v>833</v>
      </c>
      <c r="G21" s="15">
        <v>0</v>
      </c>
      <c r="H21" s="15">
        <f t="shared" si="2"/>
        <v>83.480176211453738</v>
      </c>
      <c r="I21" s="15">
        <f t="shared" si="1"/>
        <v>149.01610017889089</v>
      </c>
    </row>
    <row r="22" spans="1:9" ht="60" x14ac:dyDescent="0.25">
      <c r="A22" s="12" t="s">
        <v>23</v>
      </c>
      <c r="B22" s="15">
        <v>1404</v>
      </c>
      <c r="C22" s="15">
        <f>B22*100/B9</f>
        <v>3.9198168518621923</v>
      </c>
      <c r="D22" s="15">
        <v>8250</v>
      </c>
      <c r="E22" s="15">
        <f>D22*100/D7</f>
        <v>0.98989467520655805</v>
      </c>
      <c r="F22" s="15">
        <v>1808</v>
      </c>
      <c r="G22" s="15">
        <f>F22*100/F7</f>
        <v>1.6304004761346522</v>
      </c>
      <c r="H22" s="15">
        <f t="shared" si="2"/>
        <v>28.774928774928782</v>
      </c>
      <c r="I22" s="15">
        <f t="shared" si="1"/>
        <v>21.915151515151514</v>
      </c>
    </row>
    <row r="23" spans="1:9" ht="45" x14ac:dyDescent="0.25">
      <c r="A23" s="12" t="s">
        <v>24</v>
      </c>
      <c r="B23" s="15">
        <v>35</v>
      </c>
      <c r="C23" s="15">
        <f>B23*100/B10</f>
        <v>9.7716232062091679E-2</v>
      </c>
      <c r="D23" s="15">
        <v>234</v>
      </c>
      <c r="E23" s="15">
        <f>D23*100/D7</f>
        <v>2.8077012605858737E-2</v>
      </c>
      <c r="F23" s="15">
        <v>57</v>
      </c>
      <c r="G23" s="15">
        <f>F23*100/F7</f>
        <v>5.1400899966634502E-2</v>
      </c>
      <c r="H23" s="15">
        <f t="shared" si="2"/>
        <v>62.857142857142861</v>
      </c>
      <c r="I23" s="15">
        <f t="shared" si="1"/>
        <v>24.358974358974358</v>
      </c>
    </row>
    <row r="24" spans="1:9" ht="30" x14ac:dyDescent="0.25">
      <c r="A24" s="12" t="s">
        <v>25</v>
      </c>
      <c r="B24" s="15">
        <v>272</v>
      </c>
      <c r="C24" s="15">
        <f>B24*100/B7</f>
        <v>0.26884908868066265</v>
      </c>
      <c r="D24" s="15">
        <v>391</v>
      </c>
      <c r="E24" s="15">
        <f>D24*100/D7</f>
        <v>4.6915008243122933E-2</v>
      </c>
      <c r="F24" s="15">
        <v>101</v>
      </c>
      <c r="G24" s="15">
        <f>F24*100/F7</f>
        <v>9.1078787660176921E-2</v>
      </c>
      <c r="H24" s="15">
        <f t="shared" si="2"/>
        <v>-62.867647058823529</v>
      </c>
      <c r="I24" s="15">
        <f t="shared" si="1"/>
        <v>25.831202046035806</v>
      </c>
    </row>
    <row r="25" spans="1:9" ht="15" x14ac:dyDescent="0.25">
      <c r="A25" s="12" t="s">
        <v>26</v>
      </c>
      <c r="B25" s="15">
        <v>0</v>
      </c>
      <c r="C25" s="15">
        <v>0</v>
      </c>
      <c r="D25" s="15">
        <v>0</v>
      </c>
      <c r="E25" s="15">
        <v>0</v>
      </c>
      <c r="F25" s="15">
        <v>2</v>
      </c>
      <c r="G25" s="15" t="s">
        <v>17</v>
      </c>
      <c r="H25" s="15"/>
      <c r="I25" s="15"/>
    </row>
    <row r="26" spans="1:9" ht="15" x14ac:dyDescent="0.25">
      <c r="A26" s="12" t="s">
        <v>27</v>
      </c>
      <c r="B26" s="15">
        <v>59658</v>
      </c>
      <c r="C26" s="15">
        <f>B26*100/B7</f>
        <v>58.966907840113862</v>
      </c>
      <c r="D26" s="15">
        <v>587608</v>
      </c>
      <c r="E26" s="15">
        <f>D26*100/D7</f>
        <v>70.505458219245469</v>
      </c>
      <c r="F26" s="15">
        <v>69085</v>
      </c>
      <c r="G26" s="15">
        <f>F26*100/F7</f>
        <v>62.29879252973587</v>
      </c>
      <c r="H26" s="15">
        <f t="shared" ref="H26:H30" si="3">F26/B26*100-100</f>
        <v>15.80173656508768</v>
      </c>
      <c r="I26" s="15">
        <f>F26*100/D26</f>
        <v>11.7569876516317</v>
      </c>
    </row>
    <row r="27" spans="1:9" ht="60" x14ac:dyDescent="0.25">
      <c r="A27" s="12" t="s">
        <v>28</v>
      </c>
      <c r="B27" s="15">
        <v>59894</v>
      </c>
      <c r="C27" s="15">
        <f>B27*100/B7</f>
        <v>59.200173961175025</v>
      </c>
      <c r="D27" s="15">
        <v>590446</v>
      </c>
      <c r="E27" s="15">
        <f>D27*100/D7</f>
        <v>70.845981987516524</v>
      </c>
      <c r="F27" s="15">
        <v>69795</v>
      </c>
      <c r="G27" s="15">
        <f>F27*100/F7</f>
        <v>62.939049353881671</v>
      </c>
      <c r="H27" s="15">
        <f t="shared" si="3"/>
        <v>16.530871205796899</v>
      </c>
      <c r="I27" s="15">
        <f t="shared" ref="I27:I31" si="4">F27/D27*100</f>
        <v>11.820725349989669</v>
      </c>
    </row>
    <row r="28" spans="1:9" ht="45" x14ac:dyDescent="0.25">
      <c r="A28" s="12" t="s">
        <v>29</v>
      </c>
      <c r="B28" s="15">
        <v>2841</v>
      </c>
      <c r="C28" s="15">
        <f>B28*100/B7</f>
        <v>2.8080891946388329</v>
      </c>
      <c r="D28" s="15">
        <v>5123</v>
      </c>
      <c r="E28" s="15">
        <f>D28*100/D7</f>
        <v>0.61469459649493297</v>
      </c>
      <c r="F28" s="15">
        <v>1281</v>
      </c>
      <c r="G28" s="15">
        <f>F28*100/F7</f>
        <v>1.1551675939869965</v>
      </c>
      <c r="H28" s="15">
        <f t="shared" si="3"/>
        <v>-54.910242872228089</v>
      </c>
      <c r="I28" s="15">
        <f t="shared" si="4"/>
        <v>25.004879953152447</v>
      </c>
    </row>
    <row r="29" spans="1:9" ht="45" x14ac:dyDescent="0.25">
      <c r="A29" s="12" t="s">
        <v>30</v>
      </c>
      <c r="B29" s="15">
        <v>12313</v>
      </c>
      <c r="C29" s="15">
        <f>B29*100/B7</f>
        <v>12.170363341636026</v>
      </c>
      <c r="D29" s="15">
        <v>260142</v>
      </c>
      <c r="E29" s="15">
        <f>D29*100/D7</f>
        <v>31.213718860313264</v>
      </c>
      <c r="F29" s="15">
        <v>3466</v>
      </c>
      <c r="G29" s="15">
        <f>F29*100/F7</f>
        <v>3.1255354260413193</v>
      </c>
      <c r="H29" s="15">
        <f t="shared" si="3"/>
        <v>-71.850889303987657</v>
      </c>
      <c r="I29" s="15">
        <f t="shared" si="4"/>
        <v>1.3323492554066625</v>
      </c>
    </row>
    <row r="30" spans="1:9" ht="45" x14ac:dyDescent="0.25">
      <c r="A30" s="12" t="s">
        <v>31</v>
      </c>
      <c r="B30" s="15">
        <v>42571</v>
      </c>
      <c r="C30" s="15">
        <v>7</v>
      </c>
      <c r="D30" s="15">
        <v>252759</v>
      </c>
      <c r="E30" s="15">
        <f>D30*100/D7</f>
        <v>30.327853116428411</v>
      </c>
      <c r="F30" s="15">
        <v>56031</v>
      </c>
      <c r="G30" s="15">
        <f>F30*100/F7</f>
        <v>50.52708466720172</v>
      </c>
      <c r="H30" s="15">
        <f t="shared" si="3"/>
        <v>31.617767964107031</v>
      </c>
      <c r="I30" s="15">
        <f t="shared" si="4"/>
        <v>22.167756637745835</v>
      </c>
    </row>
    <row r="31" spans="1:9" ht="15" x14ac:dyDescent="0.25">
      <c r="A31" s="12" t="s">
        <v>32</v>
      </c>
      <c r="B31" s="15">
        <v>2169</v>
      </c>
      <c r="C31" s="15">
        <f>B31*100/B7</f>
        <v>2.1438737990748429</v>
      </c>
      <c r="D31" s="15">
        <v>72422</v>
      </c>
      <c r="E31" s="15">
        <f>D31*100/D7</f>
        <v>8.6897154142799202</v>
      </c>
      <c r="F31" s="15">
        <v>9017</v>
      </c>
      <c r="G31" s="15">
        <f>F31*100/F7</f>
        <v>8.1312616666516373</v>
      </c>
      <c r="H31" s="15" t="s">
        <v>92</v>
      </c>
      <c r="I31" s="15">
        <f t="shared" si="4"/>
        <v>12.450636546905637</v>
      </c>
    </row>
    <row r="32" spans="1:9" ht="45" x14ac:dyDescent="0.25">
      <c r="A32" s="12" t="s">
        <v>33</v>
      </c>
      <c r="B32" s="15">
        <v>0</v>
      </c>
      <c r="C32" s="15">
        <v>0</v>
      </c>
      <c r="D32" s="15">
        <v>0</v>
      </c>
      <c r="E32" s="15">
        <v>0</v>
      </c>
      <c r="F32" s="15">
        <v>0</v>
      </c>
      <c r="G32" s="15">
        <v>0</v>
      </c>
      <c r="H32" s="14"/>
      <c r="I32" s="15"/>
    </row>
    <row r="33" spans="1:9" ht="30" x14ac:dyDescent="0.25">
      <c r="A33" s="12" t="s">
        <v>34</v>
      </c>
      <c r="B33" s="15">
        <v>4</v>
      </c>
      <c r="C33" s="15">
        <v>0</v>
      </c>
      <c r="D33" s="15">
        <v>0</v>
      </c>
      <c r="E33" s="15">
        <v>0</v>
      </c>
      <c r="F33" s="15">
        <v>0</v>
      </c>
      <c r="G33" s="15">
        <v>0</v>
      </c>
      <c r="H33" s="14"/>
      <c r="I33" s="15"/>
    </row>
    <row r="34" spans="1:9" ht="60" x14ac:dyDescent="0.25">
      <c r="A34" s="12" t="s">
        <v>35</v>
      </c>
      <c r="B34" s="15">
        <v>0</v>
      </c>
      <c r="C34" s="15">
        <v>0</v>
      </c>
      <c r="D34" s="15">
        <v>0</v>
      </c>
      <c r="E34" s="15">
        <v>0</v>
      </c>
      <c r="F34" s="15">
        <v>0</v>
      </c>
      <c r="G34" s="15">
        <v>0</v>
      </c>
      <c r="H34" s="14"/>
      <c r="I34" s="14"/>
    </row>
    <row r="35" spans="1:9" ht="30" x14ac:dyDescent="0.25">
      <c r="A35" s="12" t="s">
        <v>36</v>
      </c>
      <c r="B35" s="15">
        <v>-240</v>
      </c>
      <c r="C35" s="15" t="s">
        <v>17</v>
      </c>
      <c r="D35" s="15">
        <v>-2838</v>
      </c>
      <c r="E35" s="15" t="s">
        <v>17</v>
      </c>
      <c r="F35" s="15">
        <v>-710</v>
      </c>
      <c r="G35" s="15" t="s">
        <v>17</v>
      </c>
      <c r="H35" s="14" t="s">
        <v>91</v>
      </c>
      <c r="I35" s="15">
        <f t="shared" ref="I35" si="5">F35/D35*100</f>
        <v>25.017618040873856</v>
      </c>
    </row>
  </sheetData>
  <mergeCells count="2">
    <mergeCell ref="A3:I3"/>
    <mergeCell ref="A1:I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7"/>
  <sheetViews>
    <sheetView workbookViewId="0">
      <selection activeCell="G7" sqref="G7"/>
    </sheetView>
  </sheetViews>
  <sheetFormatPr defaultRowHeight="12.75" x14ac:dyDescent="0.2"/>
  <cols>
    <col min="1" max="1" width="38.42578125" style="40" customWidth="1"/>
    <col min="2" max="2" width="14.5703125" style="41" customWidth="1"/>
    <col min="3" max="3" width="12.42578125" style="19" customWidth="1"/>
    <col min="4" max="4" width="15.42578125" style="19" customWidth="1"/>
    <col min="5" max="5" width="15.7109375" style="19" customWidth="1"/>
    <col min="6" max="6" width="17.140625" style="19" customWidth="1"/>
    <col min="7" max="7" width="16" style="19" customWidth="1"/>
    <col min="8" max="9" width="15.85546875" style="19" customWidth="1"/>
    <col min="10" max="16384" width="9.140625" style="19"/>
  </cols>
  <sheetData>
    <row r="1" spans="1:9" ht="14.25" x14ac:dyDescent="0.2">
      <c r="A1" s="45" t="s">
        <v>108</v>
      </c>
      <c r="B1" s="45"/>
      <c r="C1" s="45"/>
      <c r="D1" s="45"/>
      <c r="E1" s="45"/>
      <c r="F1" s="45"/>
      <c r="G1" s="45"/>
      <c r="H1" s="45"/>
      <c r="I1" s="45"/>
    </row>
    <row r="2" spans="1:9" ht="27" customHeight="1" x14ac:dyDescent="0.25">
      <c r="A2" s="20"/>
      <c r="B2" s="21"/>
      <c r="C2" s="22"/>
      <c r="D2" s="22"/>
      <c r="E2" s="22"/>
      <c r="F2" s="22"/>
      <c r="G2" s="22"/>
      <c r="H2" s="22"/>
      <c r="I2" s="23" t="s">
        <v>93</v>
      </c>
    </row>
    <row r="3" spans="1:9" ht="80.25" customHeight="1" x14ac:dyDescent="0.2">
      <c r="A3" s="24" t="s">
        <v>0</v>
      </c>
      <c r="B3" s="25" t="s">
        <v>94</v>
      </c>
      <c r="C3" s="24" t="s">
        <v>95</v>
      </c>
      <c r="D3" s="24" t="s">
        <v>96</v>
      </c>
      <c r="E3" s="24" t="s">
        <v>97</v>
      </c>
      <c r="F3" s="24" t="s">
        <v>90</v>
      </c>
      <c r="G3" s="24" t="s">
        <v>97</v>
      </c>
      <c r="H3" s="24" t="s">
        <v>3</v>
      </c>
      <c r="I3" s="24" t="s">
        <v>98</v>
      </c>
    </row>
    <row r="4" spans="1:9" ht="15" x14ac:dyDescent="0.25">
      <c r="A4" s="26">
        <v>1</v>
      </c>
      <c r="B4" s="27">
        <v>2</v>
      </c>
      <c r="C4" s="28">
        <v>3</v>
      </c>
      <c r="D4" s="28">
        <v>4</v>
      </c>
      <c r="E4" s="28">
        <v>5</v>
      </c>
      <c r="F4" s="28">
        <v>6</v>
      </c>
      <c r="G4" s="28">
        <v>7</v>
      </c>
      <c r="H4" s="28">
        <v>8</v>
      </c>
      <c r="I4" s="28">
        <v>9</v>
      </c>
    </row>
    <row r="5" spans="1:9" ht="14.25" x14ac:dyDescent="0.2">
      <c r="A5" s="29" t="s">
        <v>99</v>
      </c>
      <c r="B5" s="30">
        <f>B6+B13+B15+B17+B22+B25+B31+B34+B39+B42+B44</f>
        <v>98910.2</v>
      </c>
      <c r="C5" s="31">
        <v>100</v>
      </c>
      <c r="D5" s="32">
        <f>SUM(D6+D13+D15+D17+D22+D25+D31+D34+D39+D42+D44)</f>
        <v>841223760</v>
      </c>
      <c r="E5" s="31">
        <v>100</v>
      </c>
      <c r="F5" s="33">
        <f>F6+F13+F15+F17+F22+F25+F31+F34+F39+F42+F44</f>
        <v>107491</v>
      </c>
      <c r="G5" s="31">
        <v>100</v>
      </c>
      <c r="H5" s="34">
        <f>F5/B5*100-100</f>
        <v>8.6753438977982</v>
      </c>
      <c r="I5" s="34">
        <f>F5/D5*100</f>
        <v>1.277793199754605E-2</v>
      </c>
    </row>
    <row r="6" spans="1:9" ht="30" x14ac:dyDescent="0.2">
      <c r="A6" s="35" t="s">
        <v>38</v>
      </c>
      <c r="B6" s="36">
        <f>SUM(B7:B12)</f>
        <v>10747</v>
      </c>
      <c r="C6" s="37">
        <f>B6/B5*100</f>
        <v>10.86541125182236</v>
      </c>
      <c r="D6" s="38">
        <f>SUM(D7:D12)</f>
        <v>62527900</v>
      </c>
      <c r="E6" s="37">
        <f>D6/D5*E5</f>
        <v>7.4329688452927201</v>
      </c>
      <c r="F6" s="36">
        <f>SUM(F7:F12)</f>
        <v>11925</v>
      </c>
      <c r="G6" s="37">
        <f>F6/F5*G5</f>
        <v>11.093952051799686</v>
      </c>
      <c r="H6" s="37">
        <f>F6/B6*100-100</f>
        <v>10.961198473992752</v>
      </c>
      <c r="I6" s="34">
        <f t="shared" ref="I6:I47" si="0">F6/D6*100</f>
        <v>1.9071486488431565E-2</v>
      </c>
    </row>
    <row r="7" spans="1:9" ht="75" x14ac:dyDescent="0.2">
      <c r="A7" s="35" t="s">
        <v>39</v>
      </c>
      <c r="B7" s="36">
        <v>299</v>
      </c>
      <c r="C7" s="37"/>
      <c r="D7" s="38">
        <v>1485000</v>
      </c>
      <c r="E7" s="37"/>
      <c r="F7" s="36">
        <v>335</v>
      </c>
      <c r="G7" s="37"/>
      <c r="H7" s="37">
        <f t="shared" ref="H7:H47" si="1">F7/B7*100-100</f>
        <v>12.04013377926421</v>
      </c>
      <c r="I7" s="34">
        <f t="shared" si="0"/>
        <v>2.255892255892256E-2</v>
      </c>
    </row>
    <row r="8" spans="1:9" ht="90" x14ac:dyDescent="0.2">
      <c r="A8" s="35" t="s">
        <v>40</v>
      </c>
      <c r="B8" s="36">
        <v>5922</v>
      </c>
      <c r="C8" s="37"/>
      <c r="D8" s="38">
        <v>36308000</v>
      </c>
      <c r="E8" s="37"/>
      <c r="F8" s="36">
        <v>6547</v>
      </c>
      <c r="G8" s="37"/>
      <c r="H8" s="37">
        <f t="shared" si="1"/>
        <v>10.553866936845651</v>
      </c>
      <c r="I8" s="34">
        <f t="shared" si="0"/>
        <v>1.8031838713231243E-2</v>
      </c>
    </row>
    <row r="9" spans="1:9" ht="15" x14ac:dyDescent="0.2">
      <c r="A9" s="35" t="s">
        <v>41</v>
      </c>
      <c r="B9" s="39" t="s">
        <v>100</v>
      </c>
      <c r="C9" s="37"/>
      <c r="D9" s="38">
        <v>4000</v>
      </c>
      <c r="E9" s="37"/>
      <c r="F9" s="39" t="s">
        <v>100</v>
      </c>
      <c r="G9" s="37"/>
      <c r="H9" s="37" t="s">
        <v>101</v>
      </c>
      <c r="I9" s="34">
        <f t="shared" si="0"/>
        <v>0</v>
      </c>
    </row>
    <row r="10" spans="1:9" ht="60" x14ac:dyDescent="0.2">
      <c r="A10" s="35" t="s">
        <v>42</v>
      </c>
      <c r="B10" s="36">
        <v>2648</v>
      </c>
      <c r="C10" s="37"/>
      <c r="D10" s="38">
        <v>11902300</v>
      </c>
      <c r="E10" s="37"/>
      <c r="F10" s="36">
        <v>3098</v>
      </c>
      <c r="G10" s="37"/>
      <c r="H10" s="37">
        <f t="shared" si="1"/>
        <v>16.993957703927492</v>
      </c>
      <c r="I10" s="34">
        <f t="shared" si="0"/>
        <v>2.6028582710904614E-2</v>
      </c>
    </row>
    <row r="11" spans="1:9" ht="15" x14ac:dyDescent="0.2">
      <c r="A11" s="35" t="s">
        <v>43</v>
      </c>
      <c r="B11" s="39" t="s">
        <v>100</v>
      </c>
      <c r="C11" s="37"/>
      <c r="D11" s="38">
        <v>200000</v>
      </c>
      <c r="E11" s="37"/>
      <c r="F11" s="39" t="s">
        <v>100</v>
      </c>
      <c r="G11" s="37"/>
      <c r="H11" s="37" t="s">
        <v>101</v>
      </c>
      <c r="I11" s="34">
        <f t="shared" si="0"/>
        <v>0</v>
      </c>
    </row>
    <row r="12" spans="1:9" ht="15" x14ac:dyDescent="0.2">
      <c r="A12" s="35" t="s">
        <v>44</v>
      </c>
      <c r="B12" s="36">
        <v>1878</v>
      </c>
      <c r="C12" s="37"/>
      <c r="D12" s="38">
        <v>12628600</v>
      </c>
      <c r="E12" s="37"/>
      <c r="F12" s="36">
        <v>1945</v>
      </c>
      <c r="G12" s="37"/>
      <c r="H12" s="37">
        <f t="shared" si="1"/>
        <v>3.5676251331203446</v>
      </c>
      <c r="I12" s="34">
        <f t="shared" si="0"/>
        <v>1.540154886527406E-2</v>
      </c>
    </row>
    <row r="13" spans="1:9" ht="15" x14ac:dyDescent="0.2">
      <c r="A13" s="35" t="s">
        <v>45</v>
      </c>
      <c r="B13" s="36">
        <v>61.2</v>
      </c>
      <c r="C13" s="37">
        <f>B13/B5*100</f>
        <v>6.1874306188846047E-2</v>
      </c>
      <c r="D13" s="38">
        <f>D14</f>
        <v>540000</v>
      </c>
      <c r="E13" s="37">
        <f>D13/D5*E5</f>
        <v>6.4192195427290363E-2</v>
      </c>
      <c r="F13" s="36">
        <f>SUM(F14)</f>
        <v>47</v>
      </c>
      <c r="G13" s="37">
        <f>F13/F5*G5</f>
        <v>4.3724590895981991E-2</v>
      </c>
      <c r="H13" s="37">
        <f t="shared" si="1"/>
        <v>-23.202614379084977</v>
      </c>
      <c r="I13" s="34">
        <f t="shared" si="0"/>
        <v>8.7037037037037031E-3</v>
      </c>
    </row>
    <row r="14" spans="1:9" ht="30" x14ac:dyDescent="0.2">
      <c r="A14" s="35" t="s">
        <v>46</v>
      </c>
      <c r="B14" s="36">
        <v>61.2</v>
      </c>
      <c r="C14" s="37"/>
      <c r="D14" s="38">
        <v>540000</v>
      </c>
      <c r="E14" s="37"/>
      <c r="F14" s="36">
        <v>47</v>
      </c>
      <c r="G14" s="37"/>
      <c r="H14" s="37">
        <f t="shared" si="1"/>
        <v>-23.202614379084977</v>
      </c>
      <c r="I14" s="34">
        <f t="shared" si="0"/>
        <v>8.7037037037037031E-3</v>
      </c>
    </row>
    <row r="15" spans="1:9" ht="45" x14ac:dyDescent="0.2">
      <c r="A15" s="35" t="s">
        <v>47</v>
      </c>
      <c r="B15" s="39" t="s">
        <v>100</v>
      </c>
      <c r="C15" s="37">
        <f>B15/B5*100</f>
        <v>0</v>
      </c>
      <c r="D15" s="38">
        <f>SUM(D16:D16)</f>
        <v>200000</v>
      </c>
      <c r="E15" s="37">
        <f>D15/D5*E5</f>
        <v>2.3774887195292724E-2</v>
      </c>
      <c r="F15" s="39" t="s">
        <v>100</v>
      </c>
      <c r="G15" s="37">
        <f>F15/F5*G5</f>
        <v>0</v>
      </c>
      <c r="H15" s="37" t="s">
        <v>101</v>
      </c>
      <c r="I15" s="34">
        <f t="shared" si="0"/>
        <v>0</v>
      </c>
    </row>
    <row r="16" spans="1:9" ht="63.75" customHeight="1" x14ac:dyDescent="0.2">
      <c r="A16" s="35" t="s">
        <v>102</v>
      </c>
      <c r="B16" s="39" t="s">
        <v>100</v>
      </c>
      <c r="C16" s="37"/>
      <c r="D16" s="38">
        <v>200000</v>
      </c>
      <c r="E16" s="37"/>
      <c r="F16" s="39" t="s">
        <v>100</v>
      </c>
      <c r="G16" s="37"/>
      <c r="H16" s="37" t="s">
        <v>101</v>
      </c>
      <c r="I16" s="34">
        <f t="shared" si="0"/>
        <v>0</v>
      </c>
    </row>
    <row r="17" spans="1:9" ht="15" x14ac:dyDescent="0.2">
      <c r="A17" s="35" t="s">
        <v>48</v>
      </c>
      <c r="B17" s="36">
        <f>SUM(B18:B21)</f>
        <v>203</v>
      </c>
      <c r="C17" s="37"/>
      <c r="D17" s="38">
        <f>SUM(D18:D21)</f>
        <v>44599000</v>
      </c>
      <c r="E17" s="37">
        <f>D17/D5*E5</f>
        <v>5.3016809701143011</v>
      </c>
      <c r="F17" s="36">
        <f>SUM(F18:F21)</f>
        <v>432</v>
      </c>
      <c r="G17" s="37">
        <f>F17/F5*G5</f>
        <v>0.40189411206519615</v>
      </c>
      <c r="H17" s="37">
        <f t="shared" si="1"/>
        <v>112.80788177339903</v>
      </c>
      <c r="I17" s="34">
        <f t="shared" si="0"/>
        <v>9.6863158366779526E-4</v>
      </c>
    </row>
    <row r="18" spans="1:9" ht="15" x14ac:dyDescent="0.2">
      <c r="A18" s="35" t="s">
        <v>49</v>
      </c>
      <c r="B18" s="36">
        <v>118</v>
      </c>
      <c r="C18" s="37"/>
      <c r="D18" s="38">
        <v>1139000</v>
      </c>
      <c r="E18" s="37"/>
      <c r="F18" s="36">
        <v>112</v>
      </c>
      <c r="G18" s="37"/>
      <c r="H18" s="37">
        <f t="shared" si="1"/>
        <v>-5.0847457627118615</v>
      </c>
      <c r="I18" s="34">
        <f t="shared" si="0"/>
        <v>9.8331870061457421E-3</v>
      </c>
    </row>
    <row r="19" spans="1:9" ht="15" x14ac:dyDescent="0.2">
      <c r="A19" s="35" t="s">
        <v>50</v>
      </c>
      <c r="B19" s="36">
        <v>85</v>
      </c>
      <c r="C19" s="37"/>
      <c r="D19" s="38">
        <v>3080000</v>
      </c>
      <c r="E19" s="37"/>
      <c r="F19" s="36">
        <v>320</v>
      </c>
      <c r="G19" s="37"/>
      <c r="H19" s="37">
        <f t="shared" si="1"/>
        <v>276.47058823529409</v>
      </c>
      <c r="I19" s="34">
        <f t="shared" si="0"/>
        <v>1.038961038961039E-2</v>
      </c>
    </row>
    <row r="20" spans="1:9" ht="15" x14ac:dyDescent="0.2">
      <c r="A20" s="35" t="s">
        <v>51</v>
      </c>
      <c r="B20" s="39" t="s">
        <v>100</v>
      </c>
      <c r="C20" s="37"/>
      <c r="D20" s="38">
        <v>40000000</v>
      </c>
      <c r="E20" s="37"/>
      <c r="F20" s="39" t="s">
        <v>100</v>
      </c>
      <c r="G20" s="37"/>
      <c r="H20" s="37" t="s">
        <v>101</v>
      </c>
      <c r="I20" s="34">
        <f t="shared" si="0"/>
        <v>0</v>
      </c>
    </row>
    <row r="21" spans="1:9" ht="30" x14ac:dyDescent="0.2">
      <c r="A21" s="35" t="s">
        <v>52</v>
      </c>
      <c r="B21" s="39" t="s">
        <v>100</v>
      </c>
      <c r="C21" s="37"/>
      <c r="D21" s="38">
        <v>380000</v>
      </c>
      <c r="E21" s="37"/>
      <c r="F21" s="39" t="s">
        <v>100</v>
      </c>
      <c r="G21" s="37"/>
      <c r="H21" s="37" t="s">
        <v>101</v>
      </c>
      <c r="I21" s="34">
        <f t="shared" si="0"/>
        <v>0</v>
      </c>
    </row>
    <row r="22" spans="1:9" ht="30" x14ac:dyDescent="0.2">
      <c r="A22" s="35" t="s">
        <v>53</v>
      </c>
      <c r="B22" s="36">
        <f>SUM(B23:B24)</f>
        <v>9163</v>
      </c>
      <c r="C22" s="37">
        <f>B22/B5*100</f>
        <v>9.2639586210522271</v>
      </c>
      <c r="D22" s="38">
        <f>SUM(D23:D24)</f>
        <v>177155160</v>
      </c>
      <c r="E22" s="37">
        <f>D22/D5*E5</f>
        <v>21.059219725320169</v>
      </c>
      <c r="F22" s="36">
        <f>SUM(F23:F24)</f>
        <v>2398</v>
      </c>
      <c r="G22" s="37">
        <f>F22/F5*G5</f>
        <v>2.2308844461396768</v>
      </c>
      <c r="H22" s="37">
        <f t="shared" si="1"/>
        <v>-73.829531812725094</v>
      </c>
      <c r="I22" s="34">
        <f t="shared" si="0"/>
        <v>1.3536156666280564E-3</v>
      </c>
    </row>
    <row r="23" spans="1:9" ht="15" x14ac:dyDescent="0.2">
      <c r="A23" s="35" t="s">
        <v>54</v>
      </c>
      <c r="B23" s="36">
        <v>9163</v>
      </c>
      <c r="C23" s="37"/>
      <c r="D23" s="38">
        <v>74098200</v>
      </c>
      <c r="E23" s="37"/>
      <c r="F23" s="39" t="s">
        <v>100</v>
      </c>
      <c r="G23" s="37"/>
      <c r="H23" s="37">
        <f t="shared" si="1"/>
        <v>-100</v>
      </c>
      <c r="I23" s="34">
        <f t="shared" si="0"/>
        <v>0</v>
      </c>
    </row>
    <row r="24" spans="1:9" ht="15" x14ac:dyDescent="0.2">
      <c r="A24" s="35" t="s">
        <v>55</v>
      </c>
      <c r="B24" s="39" t="s">
        <v>100</v>
      </c>
      <c r="C24" s="37"/>
      <c r="D24" s="38">
        <v>103056960</v>
      </c>
      <c r="E24" s="37"/>
      <c r="F24" s="36">
        <v>2398</v>
      </c>
      <c r="G24" s="37"/>
      <c r="H24" s="37" t="s">
        <v>101</v>
      </c>
      <c r="I24" s="34">
        <f t="shared" si="0"/>
        <v>2.3268685589017957E-3</v>
      </c>
    </row>
    <row r="25" spans="1:9" ht="15" x14ac:dyDescent="0.2">
      <c r="A25" s="35" t="s">
        <v>56</v>
      </c>
      <c r="B25" s="36">
        <f>SUM(B26:B30)</f>
        <v>66976</v>
      </c>
      <c r="C25" s="37">
        <f>B25/B5*C5</f>
        <v>67.713946589937137</v>
      </c>
      <c r="D25" s="38">
        <f>SUM(D26:D30)</f>
        <v>414949500</v>
      </c>
      <c r="E25" s="37">
        <v>50</v>
      </c>
      <c r="F25" s="36">
        <f>SUM(F26:F30)</f>
        <v>78569</v>
      </c>
      <c r="G25" s="37">
        <f>F25/F5*G5</f>
        <v>73.093561321412963</v>
      </c>
      <c r="H25" s="37">
        <f t="shared" si="1"/>
        <v>17.309185379837544</v>
      </c>
      <c r="I25" s="34">
        <f t="shared" si="0"/>
        <v>1.8934593245684112E-2</v>
      </c>
    </row>
    <row r="26" spans="1:9" ht="15" x14ac:dyDescent="0.2">
      <c r="A26" s="35" t="s">
        <v>57</v>
      </c>
      <c r="B26" s="36">
        <v>14457</v>
      </c>
      <c r="C26" s="37"/>
      <c r="D26" s="38">
        <v>95360600</v>
      </c>
      <c r="E26" s="37"/>
      <c r="F26" s="36">
        <v>18457</v>
      </c>
      <c r="G26" s="37"/>
      <c r="H26" s="37">
        <f t="shared" si="1"/>
        <v>27.668257591478181</v>
      </c>
      <c r="I26" s="34">
        <f t="shared" si="0"/>
        <v>1.9354953723026071E-2</v>
      </c>
    </row>
    <row r="27" spans="1:9" ht="15" x14ac:dyDescent="0.2">
      <c r="A27" s="35" t="s">
        <v>58</v>
      </c>
      <c r="B27" s="36">
        <v>39321</v>
      </c>
      <c r="C27" s="37"/>
      <c r="D27" s="38">
        <v>256890600</v>
      </c>
      <c r="E27" s="37"/>
      <c r="F27" s="36">
        <v>48518</v>
      </c>
      <c r="G27" s="37"/>
      <c r="H27" s="37">
        <f t="shared" si="1"/>
        <v>23.389537397319501</v>
      </c>
      <c r="I27" s="34">
        <f t="shared" si="0"/>
        <v>1.8886638903875812E-2</v>
      </c>
    </row>
    <row r="28" spans="1:9" ht="15" x14ac:dyDescent="0.2">
      <c r="A28" s="35" t="s">
        <v>59</v>
      </c>
      <c r="B28" s="36">
        <v>7874</v>
      </c>
      <c r="C28" s="37"/>
      <c r="D28" s="38">
        <v>34276800</v>
      </c>
      <c r="E28" s="37"/>
      <c r="F28" s="36">
        <v>6241</v>
      </c>
      <c r="G28" s="37"/>
      <c r="H28" s="37">
        <f t="shared" si="1"/>
        <v>-20.739141478282946</v>
      </c>
      <c r="I28" s="34">
        <f t="shared" si="0"/>
        <v>1.8207650655837182E-2</v>
      </c>
    </row>
    <row r="29" spans="1:9" ht="15" x14ac:dyDescent="0.2">
      <c r="A29" s="35" t="s">
        <v>60</v>
      </c>
      <c r="B29" s="39" t="s">
        <v>100</v>
      </c>
      <c r="C29" s="37"/>
      <c r="D29" s="38">
        <v>360000</v>
      </c>
      <c r="E29" s="37"/>
      <c r="F29" s="39" t="s">
        <v>100</v>
      </c>
      <c r="G29" s="37"/>
      <c r="H29" s="37" t="s">
        <v>101</v>
      </c>
      <c r="I29" s="34">
        <f t="shared" si="0"/>
        <v>0</v>
      </c>
    </row>
    <row r="30" spans="1:9" ht="15" x14ac:dyDescent="0.2">
      <c r="A30" s="35" t="s">
        <v>61</v>
      </c>
      <c r="B30" s="36">
        <v>5324</v>
      </c>
      <c r="C30" s="37"/>
      <c r="D30" s="38">
        <v>28061500</v>
      </c>
      <c r="E30" s="37"/>
      <c r="F30" s="36">
        <v>5353</v>
      </c>
      <c r="G30" s="37"/>
      <c r="H30" s="37">
        <f t="shared" si="1"/>
        <v>0.54470323065365278</v>
      </c>
      <c r="I30" s="34">
        <f t="shared" si="0"/>
        <v>1.9075958163319851E-2</v>
      </c>
    </row>
    <row r="31" spans="1:9" ht="15" x14ac:dyDescent="0.2">
      <c r="A31" s="35" t="s">
        <v>62</v>
      </c>
      <c r="B31" s="36">
        <f>SUM(B32:B33)</f>
        <v>6698</v>
      </c>
      <c r="C31" s="37">
        <f>B31/B5*C5</f>
        <v>6.7717990662237062</v>
      </c>
      <c r="D31" s="38">
        <f>SUM(D32:D33)</f>
        <v>31122300</v>
      </c>
      <c r="E31" s="37">
        <f>D31/D5*E5</f>
        <v>3.6996458587902938</v>
      </c>
      <c r="F31" s="36">
        <f>SUM(F32:F33)</f>
        <v>6389</v>
      </c>
      <c r="G31" s="37">
        <f>F31/F5*G5</f>
        <v>5.9437534305197648</v>
      </c>
      <c r="H31" s="37">
        <f t="shared" si="1"/>
        <v>-4.613317408181544</v>
      </c>
      <c r="I31" s="34">
        <f t="shared" si="0"/>
        <v>2.0528688432410201E-2</v>
      </c>
    </row>
    <row r="32" spans="1:9" ht="15" x14ac:dyDescent="0.2">
      <c r="A32" s="35" t="s">
        <v>63</v>
      </c>
      <c r="B32" s="36">
        <v>4885</v>
      </c>
      <c r="C32" s="37"/>
      <c r="D32" s="38">
        <v>22675300</v>
      </c>
      <c r="E32" s="37"/>
      <c r="F32" s="36">
        <v>4500</v>
      </c>
      <c r="G32" s="37"/>
      <c r="H32" s="37">
        <f t="shared" si="1"/>
        <v>-7.8812691914022537</v>
      </c>
      <c r="I32" s="34">
        <f t="shared" si="0"/>
        <v>1.9845382420519243E-2</v>
      </c>
    </row>
    <row r="33" spans="1:9" ht="30" x14ac:dyDescent="0.2">
      <c r="A33" s="35" t="s">
        <v>103</v>
      </c>
      <c r="B33" s="36">
        <v>1813</v>
      </c>
      <c r="C33" s="37"/>
      <c r="D33" s="38">
        <v>8447000</v>
      </c>
      <c r="E33" s="37"/>
      <c r="F33" s="36">
        <v>1889</v>
      </c>
      <c r="G33" s="37"/>
      <c r="H33" s="37">
        <f t="shared" si="1"/>
        <v>4.1919470490899187</v>
      </c>
      <c r="I33" s="34">
        <f t="shared" si="0"/>
        <v>2.2362969101456139E-2</v>
      </c>
    </row>
    <row r="34" spans="1:9" ht="15" x14ac:dyDescent="0.2">
      <c r="A34" s="35" t="s">
        <v>64</v>
      </c>
      <c r="B34" s="36">
        <f>SUM(B35:B38)</f>
        <v>2623</v>
      </c>
      <c r="C34" s="37">
        <f>B34/B5*C5</f>
        <v>2.6519004106755424</v>
      </c>
      <c r="D34" s="38">
        <f>SUM(D35:D38)</f>
        <v>20523000</v>
      </c>
      <c r="E34" s="37">
        <f>D34/D5*E5</f>
        <v>2.4396600495449632</v>
      </c>
      <c r="F34" s="36">
        <f>SUM(F35:F38)</f>
        <v>2914</v>
      </c>
      <c r="G34" s="37">
        <f>F34/F5*G5</f>
        <v>2.7109246355508834</v>
      </c>
      <c r="H34" s="37">
        <f t="shared" si="1"/>
        <v>11.094166984369053</v>
      </c>
      <c r="I34" s="34">
        <f t="shared" si="0"/>
        <v>1.4198703893193002E-2</v>
      </c>
    </row>
    <row r="35" spans="1:9" ht="15" x14ac:dyDescent="0.2">
      <c r="A35" s="35" t="s">
        <v>65</v>
      </c>
      <c r="B35" s="36">
        <v>712</v>
      </c>
      <c r="C35" s="37"/>
      <c r="D35" s="38">
        <v>2954000</v>
      </c>
      <c r="E35" s="37"/>
      <c r="F35" s="36">
        <v>732</v>
      </c>
      <c r="G35" s="37"/>
      <c r="H35" s="37">
        <f t="shared" si="1"/>
        <v>2.8089887640449405</v>
      </c>
      <c r="I35" s="34">
        <f t="shared" si="0"/>
        <v>2.4779959377115777E-2</v>
      </c>
    </row>
    <row r="36" spans="1:9" ht="15" x14ac:dyDescent="0.2">
      <c r="A36" s="35" t="s">
        <v>66</v>
      </c>
      <c r="B36" s="36">
        <v>713</v>
      </c>
      <c r="C36" s="37"/>
      <c r="D36" s="38">
        <v>7891400</v>
      </c>
      <c r="E36" s="37"/>
      <c r="F36" s="36">
        <v>986</v>
      </c>
      <c r="G36" s="37"/>
      <c r="H36" s="37">
        <f t="shared" si="1"/>
        <v>38.288920056100977</v>
      </c>
      <c r="I36" s="34">
        <f t="shared" si="0"/>
        <v>1.2494614390348987E-2</v>
      </c>
    </row>
    <row r="37" spans="1:9" ht="15" x14ac:dyDescent="0.2">
      <c r="A37" s="35" t="s">
        <v>67</v>
      </c>
      <c r="B37" s="36">
        <v>1022</v>
      </c>
      <c r="C37" s="37"/>
      <c r="D37" s="38">
        <v>8212600</v>
      </c>
      <c r="E37" s="37"/>
      <c r="F37" s="36">
        <v>984</v>
      </c>
      <c r="G37" s="37"/>
      <c r="H37" s="37">
        <f t="shared" si="1"/>
        <v>-3.7181996086105755</v>
      </c>
      <c r="I37" s="34">
        <f t="shared" si="0"/>
        <v>1.1981589265275308E-2</v>
      </c>
    </row>
    <row r="38" spans="1:9" ht="30" x14ac:dyDescent="0.2">
      <c r="A38" s="35" t="s">
        <v>68</v>
      </c>
      <c r="B38" s="36">
        <v>176</v>
      </c>
      <c r="C38" s="37"/>
      <c r="D38" s="38">
        <v>1465000</v>
      </c>
      <c r="E38" s="37"/>
      <c r="F38" s="36">
        <v>212</v>
      </c>
      <c r="G38" s="37"/>
      <c r="H38" s="37">
        <f t="shared" si="1"/>
        <v>20.454545454545453</v>
      </c>
      <c r="I38" s="34">
        <f t="shared" si="0"/>
        <v>1.4470989761092149E-2</v>
      </c>
    </row>
    <row r="39" spans="1:9" ht="15" x14ac:dyDescent="0.2">
      <c r="A39" s="35" t="s">
        <v>69</v>
      </c>
      <c r="B39" s="39" t="s">
        <v>100</v>
      </c>
      <c r="C39" s="37">
        <f>B39/B5*C5</f>
        <v>0</v>
      </c>
      <c r="D39" s="38">
        <f>SUM(D40:D41)</f>
        <v>35346900</v>
      </c>
      <c r="E39" s="37">
        <f>D39/D5*E5</f>
        <v>4.2018428010164621</v>
      </c>
      <c r="F39" s="36">
        <f>SUM(F40:F41)</f>
        <v>1616</v>
      </c>
      <c r="G39" s="37">
        <f>F39/F5*G5</f>
        <v>1.503381678466104</v>
      </c>
      <c r="H39" s="37" t="s">
        <v>101</v>
      </c>
      <c r="I39" s="34">
        <f t="shared" si="0"/>
        <v>4.5718294956559134E-3</v>
      </c>
    </row>
    <row r="40" spans="1:9" ht="15" x14ac:dyDescent="0.2">
      <c r="A40" s="35" t="s">
        <v>69</v>
      </c>
      <c r="B40" s="39" t="s">
        <v>100</v>
      </c>
      <c r="C40" s="37"/>
      <c r="D40" s="38">
        <v>35114800</v>
      </c>
      <c r="E40" s="37"/>
      <c r="F40" s="36">
        <v>1615</v>
      </c>
      <c r="G40" s="37"/>
      <c r="H40" s="37" t="s">
        <v>101</v>
      </c>
      <c r="I40" s="34">
        <f t="shared" si="0"/>
        <v>4.5992003371797645E-3</v>
      </c>
    </row>
    <row r="41" spans="1:9" ht="15" x14ac:dyDescent="0.2">
      <c r="A41" s="35" t="s">
        <v>70</v>
      </c>
      <c r="B41" s="39" t="s">
        <v>100</v>
      </c>
      <c r="C41" s="37"/>
      <c r="D41" s="38">
        <v>232100</v>
      </c>
      <c r="E41" s="37"/>
      <c r="F41" s="36">
        <v>1</v>
      </c>
      <c r="G41" s="37"/>
      <c r="H41" s="37" t="s">
        <v>101</v>
      </c>
      <c r="I41" s="34">
        <f t="shared" si="0"/>
        <v>4.3084877208099956E-4</v>
      </c>
    </row>
    <row r="42" spans="1:9" ht="45" x14ac:dyDescent="0.2">
      <c r="A42" s="35" t="s">
        <v>71</v>
      </c>
      <c r="B42" s="36">
        <f>SUM(B43)</f>
        <v>1111</v>
      </c>
      <c r="C42" s="37">
        <f>B42/B5*C5</f>
        <v>1.1232410813040514</v>
      </c>
      <c r="D42" s="38">
        <f>SUM(D43)</f>
        <v>5152000</v>
      </c>
      <c r="E42" s="37">
        <f>D42/D5*E5</f>
        <v>0.61244109415074066</v>
      </c>
      <c r="F42" s="36">
        <f>SUM(F43)</f>
        <v>1193</v>
      </c>
      <c r="G42" s="37">
        <f>F42/F5*G5</f>
        <v>1.1098603604022661</v>
      </c>
      <c r="H42" s="37">
        <f t="shared" si="1"/>
        <v>7.3807380738073931</v>
      </c>
      <c r="I42" s="34">
        <f t="shared" si="0"/>
        <v>2.3156055900621118E-2</v>
      </c>
    </row>
    <row r="43" spans="1:9" ht="30" x14ac:dyDescent="0.2">
      <c r="A43" s="35" t="s">
        <v>104</v>
      </c>
      <c r="B43" s="36">
        <v>1111</v>
      </c>
      <c r="C43" s="37"/>
      <c r="D43" s="38">
        <v>5152000</v>
      </c>
      <c r="E43" s="37"/>
      <c r="F43" s="36">
        <v>1193</v>
      </c>
      <c r="G43" s="37"/>
      <c r="H43" s="37">
        <f t="shared" si="1"/>
        <v>7.3807380738073931</v>
      </c>
      <c r="I43" s="34">
        <f t="shared" si="0"/>
        <v>2.3156055900621118E-2</v>
      </c>
    </row>
    <row r="44" spans="1:9" ht="60" customHeight="1" x14ac:dyDescent="0.2">
      <c r="A44" s="35" t="s">
        <v>105</v>
      </c>
      <c r="B44" s="36">
        <f>SUM(B45:B46)</f>
        <v>1328</v>
      </c>
      <c r="C44" s="37">
        <f>B44/B5*C5</f>
        <v>1.3426320035749599</v>
      </c>
      <c r="D44" s="38">
        <f>SUM(D45:D46)</f>
        <v>49108000</v>
      </c>
      <c r="E44" s="37">
        <f>D44/D5*E5</f>
        <v>5.8376858019321753</v>
      </c>
      <c r="F44" s="36">
        <f>SUM(F45:F46)</f>
        <v>2008</v>
      </c>
      <c r="G44" s="37">
        <f>F44/F5*G5</f>
        <v>1.8680633727474856</v>
      </c>
      <c r="H44" s="37">
        <f t="shared" si="1"/>
        <v>51.204819277108413</v>
      </c>
      <c r="I44" s="34">
        <f t="shared" si="0"/>
        <v>4.0889468111102063E-3</v>
      </c>
    </row>
    <row r="45" spans="1:9" ht="60" x14ac:dyDescent="0.2">
      <c r="A45" s="35" t="s">
        <v>72</v>
      </c>
      <c r="B45" s="36">
        <v>1203</v>
      </c>
      <c r="C45" s="37"/>
      <c r="D45" s="38">
        <v>7228000</v>
      </c>
      <c r="E45" s="37"/>
      <c r="F45" s="36">
        <v>1808</v>
      </c>
      <c r="G45" s="37"/>
      <c r="H45" s="37">
        <f t="shared" si="1"/>
        <v>50.290939318370732</v>
      </c>
      <c r="I45" s="34">
        <f t="shared" si="0"/>
        <v>2.5013835085777529E-2</v>
      </c>
    </row>
    <row r="46" spans="1:9" ht="30" x14ac:dyDescent="0.2">
      <c r="A46" s="35" t="s">
        <v>73</v>
      </c>
      <c r="B46" s="36">
        <v>125</v>
      </c>
      <c r="C46" s="37"/>
      <c r="D46" s="38">
        <v>41880000</v>
      </c>
      <c r="E46" s="37"/>
      <c r="F46" s="36">
        <v>200</v>
      </c>
      <c r="G46" s="37"/>
      <c r="H46" s="37">
        <f t="shared" si="1"/>
        <v>60</v>
      </c>
      <c r="I46" s="34">
        <f t="shared" si="0"/>
        <v>4.7755491881566379E-4</v>
      </c>
    </row>
    <row r="47" spans="1:9" ht="30" x14ac:dyDescent="0.2">
      <c r="A47" s="35" t="s">
        <v>106</v>
      </c>
      <c r="B47" s="36">
        <v>2261</v>
      </c>
      <c r="C47" s="37"/>
      <c r="D47" s="38">
        <v>-7801070.4000000004</v>
      </c>
      <c r="E47" s="37"/>
      <c r="F47" s="36">
        <v>3402</v>
      </c>
      <c r="G47" s="37"/>
      <c r="H47" s="37">
        <f t="shared" si="1"/>
        <v>50.464396284829718</v>
      </c>
      <c r="I47" s="34">
        <f t="shared" si="0"/>
        <v>-4.360940006386816E-2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0"/>
  <sheetViews>
    <sheetView tabSelected="1" workbookViewId="0">
      <selection activeCell="F16" sqref="F16"/>
    </sheetView>
  </sheetViews>
  <sheetFormatPr defaultRowHeight="12.75" x14ac:dyDescent="0.2"/>
  <cols>
    <col min="1" max="1" width="37.7109375" customWidth="1"/>
    <col min="2" max="2" width="17.5703125" customWidth="1"/>
    <col min="3" max="3" width="12.42578125" customWidth="1"/>
    <col min="4" max="4" width="17.5703125" customWidth="1"/>
    <col min="5" max="5" width="13.7109375" customWidth="1"/>
    <col min="6" max="6" width="17.5703125" customWidth="1"/>
    <col min="7" max="7" width="12.42578125" customWidth="1"/>
    <col min="8" max="8" width="10.42578125" customWidth="1"/>
    <col min="9" max="9" width="11.28515625" customWidth="1"/>
  </cols>
  <sheetData>
    <row r="1" spans="1:9" ht="14.25" x14ac:dyDescent="0.2">
      <c r="A1" s="46" t="s">
        <v>109</v>
      </c>
      <c r="B1" s="47"/>
      <c r="C1" s="47"/>
      <c r="D1" s="47"/>
      <c r="E1" s="47"/>
      <c r="F1" s="47"/>
      <c r="G1" s="47"/>
      <c r="H1" s="47"/>
      <c r="I1" s="47"/>
    </row>
    <row r="2" spans="1:9" ht="15" x14ac:dyDescent="0.25">
      <c r="A2" s="2"/>
      <c r="B2" s="2"/>
      <c r="C2" s="2"/>
      <c r="D2" s="2"/>
      <c r="E2" s="2"/>
      <c r="F2" s="2"/>
      <c r="G2" s="2"/>
      <c r="H2" s="2"/>
      <c r="I2" s="3" t="s">
        <v>80</v>
      </c>
    </row>
    <row r="3" spans="1:9" s="1" customFormat="1" ht="71.25" x14ac:dyDescent="0.2">
      <c r="A3" s="4" t="s">
        <v>0</v>
      </c>
      <c r="B3" s="4" t="s">
        <v>88</v>
      </c>
      <c r="C3" s="4" t="s">
        <v>1</v>
      </c>
      <c r="D3" s="4" t="s">
        <v>89</v>
      </c>
      <c r="E3" s="4" t="s">
        <v>2</v>
      </c>
      <c r="F3" s="4" t="s">
        <v>90</v>
      </c>
      <c r="G3" s="4" t="s">
        <v>2</v>
      </c>
      <c r="H3" s="4" t="s">
        <v>3</v>
      </c>
      <c r="I3" s="4" t="s">
        <v>4</v>
      </c>
    </row>
    <row r="4" spans="1:9" s="1" customFormat="1" ht="15" x14ac:dyDescent="0.25">
      <c r="A4" s="5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</row>
    <row r="5" spans="1:9" ht="30" x14ac:dyDescent="0.25">
      <c r="A5" s="6" t="s">
        <v>79</v>
      </c>
      <c r="B5" s="7">
        <v>-2261</v>
      </c>
      <c r="C5" s="7"/>
      <c r="D5" s="7">
        <v>7801</v>
      </c>
      <c r="E5" s="7"/>
      <c r="F5" s="7">
        <v>-3402</v>
      </c>
      <c r="G5" s="7"/>
      <c r="H5" s="7"/>
      <c r="I5" s="7"/>
    </row>
    <row r="6" spans="1:9" ht="60" x14ac:dyDescent="0.25">
      <c r="A6" s="8" t="s">
        <v>74</v>
      </c>
      <c r="B6" s="9">
        <v>0</v>
      </c>
      <c r="C6" s="9"/>
      <c r="D6" s="9">
        <v>0</v>
      </c>
      <c r="E6" s="9"/>
      <c r="F6" s="9">
        <v>0</v>
      </c>
      <c r="G6" s="9"/>
      <c r="H6" s="9"/>
      <c r="I6" s="9"/>
    </row>
    <row r="7" spans="1:9" ht="30" x14ac:dyDescent="0.25">
      <c r="A7" s="10" t="s">
        <v>75</v>
      </c>
      <c r="B7" s="11">
        <v>0</v>
      </c>
      <c r="C7" s="11"/>
      <c r="D7" s="11">
        <v>18097</v>
      </c>
      <c r="E7" s="11"/>
      <c r="F7" s="11">
        <v>-4748</v>
      </c>
      <c r="G7" s="11"/>
      <c r="H7" s="11"/>
      <c r="I7" s="11"/>
    </row>
    <row r="8" spans="1:9" ht="45" x14ac:dyDescent="0.25">
      <c r="A8" s="12" t="s">
        <v>76</v>
      </c>
      <c r="B8" s="13">
        <v>-4865</v>
      </c>
      <c r="C8" s="13"/>
      <c r="D8" s="13">
        <v>-9288</v>
      </c>
      <c r="E8" s="13"/>
      <c r="F8" s="13">
        <v>-2608</v>
      </c>
      <c r="G8" s="13"/>
      <c r="H8" s="13"/>
      <c r="I8" s="13"/>
    </row>
    <row r="9" spans="1:9" ht="30" x14ac:dyDescent="0.25">
      <c r="A9" s="12" t="s">
        <v>77</v>
      </c>
      <c r="B9" s="13">
        <v>0</v>
      </c>
      <c r="C9" s="13"/>
      <c r="D9" s="13">
        <v>0</v>
      </c>
      <c r="E9" s="13"/>
      <c r="F9" s="13">
        <v>0</v>
      </c>
      <c r="G9" s="13"/>
      <c r="H9" s="13"/>
      <c r="I9" s="13"/>
    </row>
    <row r="10" spans="1:9" ht="30" x14ac:dyDescent="0.25">
      <c r="A10" s="12" t="s">
        <v>78</v>
      </c>
      <c r="B10" s="13">
        <v>2604</v>
      </c>
      <c r="C10" s="13"/>
      <c r="D10" s="13">
        <v>-1008</v>
      </c>
      <c r="E10" s="13"/>
      <c r="F10" s="13">
        <v>3954</v>
      </c>
      <c r="G10" s="13"/>
      <c r="H10" s="13"/>
      <c r="I10" s="13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Доходы</vt:lpstr>
      <vt:lpstr>Расходы</vt:lpstr>
      <vt:lpstr>Источники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Начальник</cp:lastModifiedBy>
  <dcterms:created xsi:type="dcterms:W3CDTF">2021-07-16T11:47:31Z</dcterms:created>
  <dcterms:modified xsi:type="dcterms:W3CDTF">2021-09-28T07:50:22Z</dcterms:modified>
</cp:coreProperties>
</file>