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10" i="2" l="1"/>
  <c r="H10" i="2"/>
  <c r="I8" i="2"/>
  <c r="H8" i="2"/>
  <c r="I7" i="2"/>
  <c r="H7" i="2"/>
  <c r="I5" i="2"/>
  <c r="H5" i="2"/>
  <c r="I44" i="4"/>
  <c r="H44" i="4"/>
  <c r="H40" i="4"/>
  <c r="I39" i="4"/>
  <c r="H39" i="4"/>
  <c r="I38" i="4"/>
  <c r="H38" i="4"/>
  <c r="I37" i="4"/>
  <c r="H37" i="4"/>
  <c r="I36" i="4"/>
  <c r="H36" i="4"/>
  <c r="I35" i="4"/>
  <c r="F35" i="4"/>
  <c r="H35" i="4" s="1"/>
  <c r="D35" i="4"/>
  <c r="B35" i="4"/>
  <c r="I34" i="4"/>
  <c r="F34" i="4"/>
  <c r="H34" i="4" s="1"/>
  <c r="D34" i="4"/>
  <c r="B34" i="4"/>
  <c r="I33" i="4"/>
  <c r="I32" i="4"/>
  <c r="H32" i="4"/>
  <c r="I31" i="4"/>
  <c r="H31" i="4"/>
  <c r="I30" i="4"/>
  <c r="H30" i="4"/>
  <c r="I29" i="4"/>
  <c r="H29" i="4"/>
  <c r="F28" i="4"/>
  <c r="H28" i="4" s="1"/>
  <c r="D28" i="4"/>
  <c r="E28" i="4" s="1"/>
  <c r="B28" i="4"/>
  <c r="I27" i="4"/>
  <c r="H27" i="4"/>
  <c r="I26" i="4"/>
  <c r="H26" i="4"/>
  <c r="I25" i="4"/>
  <c r="H25" i="4"/>
  <c r="I24" i="4"/>
  <c r="H24" i="4"/>
  <c r="F23" i="4"/>
  <c r="H23" i="4" s="1"/>
  <c r="D23" i="4"/>
  <c r="E23" i="4" s="1"/>
  <c r="B23" i="4"/>
  <c r="I21" i="4"/>
  <c r="H21" i="4"/>
  <c r="I20" i="4"/>
  <c r="H20" i="4"/>
  <c r="I19" i="4"/>
  <c r="H19" i="4"/>
  <c r="I18" i="4"/>
  <c r="H18" i="4"/>
  <c r="I17" i="4"/>
  <c r="F17" i="4"/>
  <c r="H17" i="4" s="1"/>
  <c r="D17" i="4"/>
  <c r="B17" i="4"/>
  <c r="I16" i="4"/>
  <c r="H16" i="4"/>
  <c r="I15" i="4"/>
  <c r="H15" i="4"/>
  <c r="I14" i="4"/>
  <c r="H14" i="4"/>
  <c r="I13" i="4"/>
  <c r="F13" i="4"/>
  <c r="H13" i="4" s="1"/>
  <c r="D13" i="4"/>
  <c r="B13" i="4"/>
  <c r="I12" i="4"/>
  <c r="H12" i="4"/>
  <c r="F11" i="4"/>
  <c r="H11" i="4" s="1"/>
  <c r="D11" i="4"/>
  <c r="E11" i="4" s="1"/>
  <c r="B11" i="4"/>
  <c r="I10" i="4"/>
  <c r="H10" i="4"/>
  <c r="I9" i="4"/>
  <c r="F9" i="4"/>
  <c r="H9" i="4" s="1"/>
  <c r="D9" i="4"/>
  <c r="F8" i="4"/>
  <c r="H8" i="4" s="1"/>
  <c r="D8" i="4"/>
  <c r="E8" i="4" s="1"/>
  <c r="B8" i="4"/>
  <c r="C29" i="4" s="1"/>
  <c r="D7" i="4"/>
  <c r="E38" i="4" s="1"/>
  <c r="E13" i="4" l="1"/>
  <c r="E17" i="4"/>
  <c r="E20" i="4"/>
  <c r="B7" i="4"/>
  <c r="C11" i="4" s="1"/>
  <c r="F7" i="4"/>
  <c r="C8" i="4"/>
  <c r="G8" i="4"/>
  <c r="I8" i="4"/>
  <c r="G11" i="4"/>
  <c r="I11" i="4"/>
  <c r="E12" i="4"/>
  <c r="E15" i="4"/>
  <c r="E19" i="4"/>
  <c r="E21" i="4"/>
  <c r="G22" i="4"/>
  <c r="G23" i="4"/>
  <c r="I23" i="4"/>
  <c r="E24" i="4"/>
  <c r="G28" i="4"/>
  <c r="I28" i="4"/>
  <c r="E31" i="4"/>
  <c r="E37" i="4"/>
  <c r="E39" i="4"/>
  <c r="E9" i="4"/>
  <c r="E10" i="4"/>
  <c r="E14" i="4"/>
  <c r="E18" i="4"/>
  <c r="E25" i="4"/>
  <c r="C26" i="4"/>
  <c r="E27" i="4"/>
  <c r="E30" i="4"/>
  <c r="E32" i="4"/>
  <c r="E34" i="4"/>
  <c r="E35" i="4"/>
  <c r="E36" i="4"/>
  <c r="G39" i="4" l="1"/>
  <c r="G37" i="4"/>
  <c r="G35" i="4"/>
  <c r="G34" i="4"/>
  <c r="G31" i="4"/>
  <c r="G24" i="4"/>
  <c r="G21" i="4"/>
  <c r="G19" i="4"/>
  <c r="G12" i="4"/>
  <c r="G9" i="4"/>
  <c r="H7" i="4"/>
  <c r="G38" i="4"/>
  <c r="G36" i="4"/>
  <c r="G32" i="4"/>
  <c r="G30" i="4"/>
  <c r="G27" i="4"/>
  <c r="G25" i="4"/>
  <c r="G20" i="4"/>
  <c r="G18" i="4"/>
  <c r="G14" i="4"/>
  <c r="G10" i="4"/>
  <c r="I7" i="4"/>
  <c r="G17" i="4"/>
  <c r="G16" i="4"/>
  <c r="G15" i="4"/>
  <c r="G13" i="4"/>
  <c r="C41" i="4"/>
  <c r="C39" i="4"/>
  <c r="C37" i="4"/>
  <c r="C35" i="4"/>
  <c r="C34" i="4"/>
  <c r="C31" i="4"/>
  <c r="C24" i="4"/>
  <c r="C19" i="4"/>
  <c r="C15" i="4"/>
  <c r="C13" i="4"/>
  <c r="C38" i="4"/>
  <c r="C36" i="4"/>
  <c r="C32" i="4"/>
  <c r="C30" i="4"/>
  <c r="C27" i="4"/>
  <c r="C25" i="4"/>
  <c r="C20" i="4"/>
  <c r="C18" i="4"/>
  <c r="C16" i="4"/>
  <c r="C14" i="4"/>
  <c r="C10" i="4"/>
  <c r="C21" i="4"/>
  <c r="C17" i="4"/>
  <c r="C12" i="4"/>
  <c r="C9" i="4"/>
  <c r="C28" i="4"/>
  <c r="C23" i="4"/>
  <c r="B26" i="3" l="1"/>
  <c r="B20" i="3"/>
  <c r="B17" i="3" l="1"/>
  <c r="B6" i="3"/>
  <c r="D37" i="3"/>
  <c r="F31" i="3"/>
  <c r="I7" i="3"/>
  <c r="H7" i="3"/>
  <c r="H30" i="3" l="1"/>
  <c r="H12" i="3"/>
  <c r="F6" i="3"/>
  <c r="D6" i="3"/>
  <c r="I12" i="3"/>
  <c r="F55" i="3"/>
  <c r="F47" i="3"/>
  <c r="F42" i="3"/>
  <c r="F26" i="3"/>
  <c r="F20" i="3"/>
  <c r="D55" i="3"/>
  <c r="D47" i="3"/>
  <c r="D42" i="3"/>
  <c r="D31" i="3"/>
  <c r="D26" i="3"/>
  <c r="D20" i="3"/>
  <c r="I30" i="3"/>
  <c r="I29" i="3"/>
  <c r="I50" i="3" l="1"/>
  <c r="I52" i="3"/>
  <c r="H8" i="3"/>
  <c r="H9" i="3"/>
  <c r="H10" i="3"/>
  <c r="H11" i="3"/>
  <c r="H14" i="3"/>
  <c r="H16" i="3"/>
  <c r="H22" i="3"/>
  <c r="H23" i="3"/>
  <c r="H24" i="3"/>
  <c r="H25" i="3"/>
  <c r="H27" i="3"/>
  <c r="H28" i="3"/>
  <c r="H29" i="3"/>
  <c r="H32" i="3"/>
  <c r="H33" i="3"/>
  <c r="H34" i="3"/>
  <c r="H35" i="3"/>
  <c r="H36" i="3"/>
  <c r="H38" i="3"/>
  <c r="H39" i="3"/>
  <c r="H41" i="3"/>
  <c r="H43" i="3"/>
  <c r="H44" i="3"/>
  <c r="H45" i="3"/>
  <c r="H46" i="3"/>
  <c r="H49" i="3"/>
  <c r="H54" i="3"/>
  <c r="H56" i="3"/>
  <c r="H57" i="3"/>
  <c r="F40" i="3"/>
  <c r="D51" i="3"/>
  <c r="I51" i="3" s="1"/>
  <c r="D40" i="3"/>
  <c r="B42" i="3" l="1"/>
  <c r="B40" i="3"/>
  <c r="H40" i="3" s="1"/>
  <c r="B31" i="3"/>
  <c r="H31" i="3" s="1"/>
  <c r="B15" i="3"/>
  <c r="D17" i="3"/>
  <c r="B51" i="3" l="1"/>
  <c r="B47" i="3"/>
  <c r="H47" i="3" s="1"/>
  <c r="F51" i="3"/>
  <c r="B53" i="3"/>
  <c r="D53" i="3"/>
  <c r="F53" i="3"/>
  <c r="F17" i="3"/>
  <c r="H53" i="3" l="1"/>
  <c r="I53" i="3"/>
  <c r="I57" i="3"/>
  <c r="I56" i="3"/>
  <c r="B55" i="3"/>
  <c r="H55" i="3" s="1"/>
  <c r="I54" i="3"/>
  <c r="I49" i="3"/>
  <c r="I48" i="3"/>
  <c r="I47" i="3"/>
  <c r="I46" i="3"/>
  <c r="I45" i="3"/>
  <c r="I44" i="3"/>
  <c r="I43" i="3"/>
  <c r="I39" i="3"/>
  <c r="I38" i="3"/>
  <c r="F37" i="3"/>
  <c r="B37" i="3"/>
  <c r="I36" i="3"/>
  <c r="I35" i="3"/>
  <c r="I34" i="3"/>
  <c r="I33" i="3"/>
  <c r="I32" i="3"/>
  <c r="I28" i="3"/>
  <c r="I27" i="3"/>
  <c r="H26" i="3"/>
  <c r="I25" i="3"/>
  <c r="I24" i="3"/>
  <c r="I23" i="3"/>
  <c r="I22" i="3"/>
  <c r="H20" i="3"/>
  <c r="I19" i="3"/>
  <c r="I16" i="3"/>
  <c r="F15" i="3"/>
  <c r="H15" i="3" s="1"/>
  <c r="D15" i="3"/>
  <c r="D5" i="3" s="1"/>
  <c r="I14" i="3"/>
  <c r="I13" i="3"/>
  <c r="I11" i="3"/>
  <c r="I10" i="3"/>
  <c r="I9" i="3"/>
  <c r="I8" i="3"/>
  <c r="I6" i="3"/>
  <c r="H37" i="3" l="1"/>
  <c r="B5" i="3"/>
  <c r="C6" i="3" s="1"/>
  <c r="H6" i="3"/>
  <c r="H42" i="3"/>
  <c r="I42" i="3"/>
  <c r="E40" i="3"/>
  <c r="I15" i="3"/>
  <c r="F5" i="3"/>
  <c r="I26" i="3"/>
  <c r="I31" i="3"/>
  <c r="I37" i="3"/>
  <c r="I55" i="3"/>
  <c r="I17" i="3"/>
  <c r="I20" i="3"/>
  <c r="C53" i="3" l="1"/>
  <c r="C51" i="3"/>
  <c r="C20" i="3"/>
  <c r="C40" i="3"/>
  <c r="E51" i="3"/>
  <c r="E37" i="3"/>
  <c r="G40" i="3"/>
  <c r="G51" i="3"/>
  <c r="E17" i="3"/>
  <c r="E15" i="3"/>
  <c r="E47" i="3"/>
  <c r="G55" i="3"/>
  <c r="G53" i="3"/>
  <c r="E55" i="3"/>
  <c r="E53" i="3"/>
  <c r="E20" i="3"/>
  <c r="E26" i="3"/>
  <c r="E42" i="3"/>
  <c r="E6" i="3"/>
  <c r="G31" i="3"/>
  <c r="G6" i="3"/>
  <c r="G17" i="3"/>
  <c r="G47" i="3"/>
  <c r="G37" i="3"/>
  <c r="G20" i="3"/>
  <c r="I5" i="3"/>
  <c r="G15" i="3"/>
  <c r="G42" i="3"/>
  <c r="G26" i="3"/>
  <c r="C31" i="3"/>
  <c r="C42" i="3"/>
  <c r="C55" i="3"/>
  <c r="C47" i="3"/>
  <c r="C17" i="3"/>
  <c r="C26" i="3"/>
  <c r="H5" i="3"/>
  <c r="C15" i="3"/>
  <c r="C37" i="3"/>
</calcChain>
</file>

<file path=xl/sharedStrings.xml><?xml version="1.0" encoding="utf-8"?>
<sst xmlns="http://schemas.openxmlformats.org/spreadsheetml/2006/main" count="167" uniqueCount="129">
  <si>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</si>
  <si>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</si>
  <si>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</si>
  <si>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</si>
  <si>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</si>
  <si>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</si>
  <si>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</si>
  <si>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</si>
  <si>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</si>
  <si>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</si>
  <si>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</si>
  <si>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</si>
  <si>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</si>
  <si>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</si>
  <si>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</si>
  <si>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</si>
  <si>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</si>
  <si>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</si>
  <si>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</si>
  <si>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</si>
  <si>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</si>
  <si>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</si>
  <si>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</si>
  <si>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</si>
  <si>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</si>
  <si>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</si>
  <si>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</si>
  <si>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</si>
  <si>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</si>
  <si>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</si>
  <si>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</si>
  <si>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</si>
  <si>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</si>
  <si>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</si>
  <si>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</si>
  <si>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</si>
  <si>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</si>
  <si>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</si>
  <si>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</si>
  <si>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</si>
  <si>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</si>
  <si>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</si>
  <si>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</si>
  <si>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</si>
  <si>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</si>
  <si>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</si>
  <si>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</si>
  <si>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</si>
  <si>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</si>
  <si>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</si>
  <si>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</si>
  <si>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</si>
  <si>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</si>
  <si>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</si>
  <si>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</si>
  <si>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</si>
  <si>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</si>
  <si>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</si>
  <si>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</si>
  <si>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</si>
  <si>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</si>
  <si>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</si>
  <si>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x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</si>
  <si>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</si>
  <si>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</si>
  <si>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</si>
  <si>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</si>
  <si>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</si>
  <si>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Гражданская оборона</t>
  </si>
  <si>
    <t>Спорт высших достижений</t>
  </si>
  <si>
    <t>СРЕДСТВА МАССОВОЙ ИНФОРМАЦИИ</t>
  </si>
  <si>
    <t>Периодическая печать издательства</t>
  </si>
  <si>
    <t>Общеэкономические вопросы</t>
  </si>
  <si>
    <t>ЗДРАВООХРАНЕНИЕ</t>
  </si>
  <si>
    <t>Санитарно-эпидемиологическое благополучие</t>
  </si>
  <si>
    <t>Благоустройство</t>
  </si>
  <si>
    <t>X</t>
  </si>
  <si>
    <t>Другие вопросы в области жилищно-коммунального хозяйства</t>
  </si>
  <si>
    <t>Функционирование высшего должностного  лица субъекта Российской Федерации и муниципального образования</t>
  </si>
  <si>
    <t>Обеспечение проведения выборов и референдумов</t>
  </si>
  <si>
    <t>Информация об исполнении консолидированного бюджета Кемского муниципального района за 12 месяцев 2021 года</t>
  </si>
  <si>
    <t>1. Доходы консолидированного бюджета Кемского муниципального района</t>
  </si>
  <si>
    <t>Факт на 01.01.2021 (отчетный) год</t>
  </si>
  <si>
    <t>План на 2021 год по состоянию на 01.01.2022 (текущий) год</t>
  </si>
  <si>
    <t>Факт на 01.01.2022 (текущий) год</t>
  </si>
  <si>
    <t>Д О Х О Д Ы - всего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</si>
  <si>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</si>
  <si>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</si>
  <si>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</si>
  <si>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</si>
  <si>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</si>
  <si>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НАЛОГИ НА СОВОКУПНЫЙ ДОХОД</t>
  </si>
  <si>
    <t>Единый налог на вмененный доход</t>
  </si>
  <si>
    <t>Единый сельскохозяйственный налог</t>
  </si>
  <si>
    <t>Патент</t>
  </si>
  <si>
    <t>НАЛОГИ НА ИМУЩЕСТВО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</si>
  <si>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</si>
  <si>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</si>
  <si>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</si>
  <si>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ГОСУДАРСТВЕННАЯ ПОШЛИНА</t>
  </si>
  <si>
    <t>ЗАДОЛЖЕННОСТЬ И ПЕРЕРАСЧЕТЫ ПО ОТМЕНЕННЫМ НАЛОГАМ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</si>
  <si>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</si>
  <si>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</si>
  <si>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</si>
  <si>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</si>
  <si>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</si>
  <si>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</si>
  <si>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</si>
  <si>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</si>
  <si>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</si>
  <si>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</si>
  <si>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</si>
  <si>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</si>
  <si>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</si>
  <si>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</si>
  <si>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</si>
  <si>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</si>
  <si>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</si>
  <si>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</si>
  <si>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</si>
  <si>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</si>
  <si>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</si>
  <si>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</si>
  <si>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</si>
  <si>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3. Источники финансирования дефицита консолидированного  бюджета Кемского муниципального района</t>
  </si>
  <si>
    <t>Факт на 01.01.2021 отчетный год</t>
  </si>
  <si>
    <t>План на 2021год по состоянию на 01.01.2022 (текущий ) год</t>
  </si>
  <si>
    <t>Факт на 01.01.20221 (текущий) год</t>
  </si>
  <si>
    <t>2. Расходы консолидированного бюджета Кемского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</si>
</sst>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_₽"/>
    <numFmt numFmtId="165" formatCode="#,###.0"/>
    <numFmt numFmtId="166" formatCode="#,##0.0"/>
    <numFmt numFmtId="167" formatCode="&quot;&quot;###,##0"/>
  </numFmts>
  <fonts count="10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2" borderId="2" xfId="0" applyFont="1" applyFill="1" applyBorder="1" applyAlignment="1">
      <alignment vertical="center" wrapText="1"/>
    </xf>
    <xf numFmtId="166" fontId="6" fillId="2" borderId="2" xfId="0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16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5" fontId="0" fillId="2" borderId="0" xfId="0" applyNumberFormat="1" applyFill="1"/>
    <xf numFmtId="0" fontId="2" fillId="0" borderId="1" xfId="0" applyFont="1" applyBorder="1" applyAlignment="1">
      <alignment wrapText="1"/>
    </xf>
    <xf numFmtId="167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67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3" sqref="A3:I3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5" x14ac:dyDescent="0.25">
      <c r="A1" s="42" t="s">
        <v>80</v>
      </c>
      <c r="B1" s="43"/>
      <c r="C1" s="43"/>
      <c r="D1" s="43"/>
      <c r="E1" s="43"/>
      <c r="F1" s="43"/>
      <c r="G1" s="43"/>
      <c r="H1" s="43"/>
      <c r="I1" s="43"/>
    </row>
    <row r="3" spans="1:9" ht="14.25" x14ac:dyDescent="0.2">
      <c r="A3" s="44" t="s">
        <v>81</v>
      </c>
      <c r="B3" s="44"/>
      <c r="C3" s="44"/>
      <c r="D3" s="44"/>
      <c r="E3" s="44"/>
      <c r="F3" s="44"/>
      <c r="G3" s="44"/>
      <c r="H3" s="44"/>
      <c r="I3" s="44"/>
    </row>
    <row r="4" spans="1:9" ht="15" x14ac:dyDescent="0.25">
      <c r="I4" s="3" t="s">
        <v>56</v>
      </c>
    </row>
    <row r="5" spans="1:9" ht="71.25" x14ac:dyDescent="0.2">
      <c r="A5" s="4" t="s">
        <v>0</v>
      </c>
      <c r="B5" s="4" t="s">
        <v>82</v>
      </c>
      <c r="C5" s="4" t="s">
        <v>1</v>
      </c>
      <c r="D5" s="4" t="s">
        <v>83</v>
      </c>
      <c r="E5" s="4" t="s">
        <v>2</v>
      </c>
      <c r="F5" s="4" t="s">
        <v>84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37" customFormat="1" ht="14.25" x14ac:dyDescent="0.2">
      <c r="A7" s="34" t="s">
        <v>85</v>
      </c>
      <c r="B7" s="35">
        <f>B8+B34</f>
        <v>834147.60000000009</v>
      </c>
      <c r="C7" s="35">
        <v>100</v>
      </c>
      <c r="D7" s="35">
        <f>D8+D34</f>
        <v>858602.90000000014</v>
      </c>
      <c r="E7" s="35">
        <v>100</v>
      </c>
      <c r="F7" s="35">
        <f>F8+F34</f>
        <v>826008.9</v>
      </c>
      <c r="G7" s="35">
        <v>100</v>
      </c>
      <c r="H7" s="36">
        <f t="shared" ref="H7:H19" si="0">F7/B7*100-100</f>
        <v>-0.97569063316852578</v>
      </c>
      <c r="I7" s="36">
        <f>F7/D7*100</f>
        <v>96.203832994274748</v>
      </c>
    </row>
    <row r="8" spans="1:9" ht="30" x14ac:dyDescent="0.25">
      <c r="A8" s="12" t="s">
        <v>86</v>
      </c>
      <c r="B8" s="38">
        <f>B9+B11+B13+B17+B21+B23+B28+B30+B31+B32+B33</f>
        <v>340546.30000000005</v>
      </c>
      <c r="C8" s="38">
        <f>B8*100/B7</f>
        <v>40.825664426775312</v>
      </c>
      <c r="D8" s="38">
        <f>D9+D11+D13+D17+D21+D23+D28+D30+D31+D32+D33</f>
        <v>323368.90000000002</v>
      </c>
      <c r="E8" s="38">
        <f>D8*100/D7</f>
        <v>37.66221847142608</v>
      </c>
      <c r="F8" s="38">
        <f>F9+F11+F13+F17+F21+F23+F28+F30+F31+F32+F33</f>
        <v>326251.2</v>
      </c>
      <c r="G8" s="38">
        <f>F8*100/F7</f>
        <v>39.497298394726741</v>
      </c>
      <c r="H8" s="39">
        <f t="shared" si="0"/>
        <v>-4.1976964659431104</v>
      </c>
      <c r="I8" s="39">
        <f>F8/D8*100</f>
        <v>100.89133494284701</v>
      </c>
    </row>
    <row r="9" spans="1:9" ht="15" x14ac:dyDescent="0.25">
      <c r="A9" s="12" t="s">
        <v>87</v>
      </c>
      <c r="B9" s="38">
        <v>198868.2</v>
      </c>
      <c r="C9" s="38">
        <f>B9*100/B7</f>
        <v>23.840888590940018</v>
      </c>
      <c r="D9" s="38">
        <f>D10</f>
        <v>196972.4</v>
      </c>
      <c r="E9" s="38">
        <f>D9*100/D7</f>
        <v>22.941035955038117</v>
      </c>
      <c r="F9" s="38">
        <f>F10</f>
        <v>197554.5</v>
      </c>
      <c r="G9" s="38">
        <f>F9*100/F7</f>
        <v>23.916751986570603</v>
      </c>
      <c r="H9" s="39">
        <f t="shared" si="0"/>
        <v>-0.66058826901436873</v>
      </c>
      <c r="I9" s="39">
        <f>F9/D9*100</f>
        <v>100.29552363681408</v>
      </c>
    </row>
    <row r="10" spans="1:9" ht="15" x14ac:dyDescent="0.25">
      <c r="A10" s="12" t="s">
        <v>88</v>
      </c>
      <c r="B10" s="38">
        <v>198868.2</v>
      </c>
      <c r="C10" s="38">
        <f>B10*100/B7</f>
        <v>23.840888590940018</v>
      </c>
      <c r="D10" s="38">
        <v>196972.4</v>
      </c>
      <c r="E10" s="38">
        <f>D10*100/D7</f>
        <v>22.941035955038117</v>
      </c>
      <c r="F10" s="38">
        <v>197554.5</v>
      </c>
      <c r="G10" s="38">
        <f>F10*100/F7</f>
        <v>23.916751986570603</v>
      </c>
      <c r="H10" s="39">
        <f t="shared" si="0"/>
        <v>-0.66058826901436873</v>
      </c>
      <c r="I10" s="39">
        <f>F10/D10*100</f>
        <v>100.29552363681408</v>
      </c>
    </row>
    <row r="11" spans="1:9" ht="60" x14ac:dyDescent="0.25">
      <c r="A11" s="12" t="s">
        <v>89</v>
      </c>
      <c r="B11" s="38">
        <f>B12</f>
        <v>5735.3</v>
      </c>
      <c r="C11" s="38">
        <f>B11*100/B7</f>
        <v>0.68756416730084691</v>
      </c>
      <c r="D11" s="38">
        <f>D12</f>
        <v>5930</v>
      </c>
      <c r="E11" s="38">
        <f>D11*100/D7</f>
        <v>0.69065687991503399</v>
      </c>
      <c r="F11" s="38">
        <f>F12</f>
        <v>6287.1</v>
      </c>
      <c r="G11" s="38">
        <f>F11*100/F7</f>
        <v>0.76114191989941027</v>
      </c>
      <c r="H11" s="39">
        <f t="shared" si="0"/>
        <v>9.6211183373145417</v>
      </c>
      <c r="I11" s="39">
        <f>F11/D11*100</f>
        <v>106.02192242833053</v>
      </c>
    </row>
    <row r="12" spans="1:9" ht="30" x14ac:dyDescent="0.25">
      <c r="A12" s="12" t="s">
        <v>90</v>
      </c>
      <c r="B12" s="38">
        <v>5735.3</v>
      </c>
      <c r="C12" s="38">
        <f>B12*100/B7</f>
        <v>0.68756416730084691</v>
      </c>
      <c r="D12" s="38">
        <v>5930</v>
      </c>
      <c r="E12" s="38">
        <f>D12*100/D7</f>
        <v>0.69065687991503399</v>
      </c>
      <c r="F12" s="38">
        <v>6287.1</v>
      </c>
      <c r="G12" s="38">
        <f>F12*100/F7</f>
        <v>0.76114191989941027</v>
      </c>
      <c r="H12" s="39">
        <f t="shared" si="0"/>
        <v>9.6211183373145417</v>
      </c>
      <c r="I12" s="39">
        <f t="shared" ref="I12:I39" si="1">F12/D12*100</f>
        <v>106.02192242833053</v>
      </c>
    </row>
    <row r="13" spans="1:9" ht="30" x14ac:dyDescent="0.25">
      <c r="A13" s="12" t="s">
        <v>91</v>
      </c>
      <c r="B13" s="38">
        <f>B14+B15+B16</f>
        <v>95558.399999999994</v>
      </c>
      <c r="C13" s="38">
        <f>B13*100/B7</f>
        <v>11.455814294736326</v>
      </c>
      <c r="D13" s="38">
        <f>D14+D15+D16</f>
        <v>87979.5</v>
      </c>
      <c r="E13" s="38">
        <f>D13*100/D7</f>
        <v>10.246820736338066</v>
      </c>
      <c r="F13" s="38">
        <f>F14+F15+F16</f>
        <v>87781</v>
      </c>
      <c r="G13" s="38">
        <f>F13*100/F7</f>
        <v>10.62712520409889</v>
      </c>
      <c r="H13" s="39">
        <f t="shared" si="0"/>
        <v>-8.1388972607327048</v>
      </c>
      <c r="I13" s="39">
        <f t="shared" si="1"/>
        <v>99.774379258804615</v>
      </c>
    </row>
    <row r="14" spans="1:9" ht="15" x14ac:dyDescent="0.25">
      <c r="A14" s="12" t="s">
        <v>92</v>
      </c>
      <c r="B14" s="38">
        <v>5617.9</v>
      </c>
      <c r="C14" s="38">
        <f>B14*100/B7</f>
        <v>0.67348991952982895</v>
      </c>
      <c r="D14" s="38">
        <v>1350</v>
      </c>
      <c r="E14" s="38">
        <f>D14*100/D7</f>
        <v>0.15723217333647485</v>
      </c>
      <c r="F14" s="38">
        <v>1295</v>
      </c>
      <c r="G14" s="38">
        <f>F14*100/F7</f>
        <v>0.15677797176277397</v>
      </c>
      <c r="H14" s="39">
        <f t="shared" si="0"/>
        <v>-76.948681891810111</v>
      </c>
      <c r="I14" s="39">
        <f t="shared" si="1"/>
        <v>95.925925925925924</v>
      </c>
    </row>
    <row r="15" spans="1:9" ht="15" x14ac:dyDescent="0.25">
      <c r="A15" s="12" t="s">
        <v>93</v>
      </c>
      <c r="B15" s="38">
        <v>89079.4</v>
      </c>
      <c r="C15" s="38">
        <f>B15*100/B7</f>
        <v>10.679093244409023</v>
      </c>
      <c r="D15" s="38">
        <v>85329.5</v>
      </c>
      <c r="E15" s="38">
        <f>D15*100/D7</f>
        <v>9.9381798034923925</v>
      </c>
      <c r="F15" s="38">
        <v>85332.2</v>
      </c>
      <c r="G15" s="38">
        <f>F15*100/F7</f>
        <v>10.330663507378674</v>
      </c>
      <c r="H15" s="39">
        <f t="shared" si="0"/>
        <v>-4.2065842383311889</v>
      </c>
      <c r="I15" s="39">
        <f t="shared" si="1"/>
        <v>100.00316420464199</v>
      </c>
    </row>
    <row r="16" spans="1:9" ht="15" x14ac:dyDescent="0.25">
      <c r="A16" s="12" t="s">
        <v>94</v>
      </c>
      <c r="B16" s="38">
        <v>861.1</v>
      </c>
      <c r="C16" s="38">
        <f>B16*100/B7</f>
        <v>0.10323113079747516</v>
      </c>
      <c r="D16" s="38">
        <v>1300</v>
      </c>
      <c r="E16" s="38">
        <v>0</v>
      </c>
      <c r="F16" s="38">
        <v>1153.8</v>
      </c>
      <c r="G16" s="38">
        <f>F16*100/F7</f>
        <v>0.13968372495744294</v>
      </c>
      <c r="H16" s="39">
        <f t="shared" si="0"/>
        <v>33.991406340726968</v>
      </c>
      <c r="I16" s="39">
        <f t="shared" si="1"/>
        <v>88.753846153846155</v>
      </c>
    </row>
    <row r="17" spans="1:9" ht="15" x14ac:dyDescent="0.25">
      <c r="A17" s="12" t="s">
        <v>95</v>
      </c>
      <c r="B17" s="38">
        <f>B18+B19+B20</f>
        <v>13787.8</v>
      </c>
      <c r="C17" s="38">
        <f>B17*100/B7</f>
        <v>1.6529208979322123</v>
      </c>
      <c r="D17" s="38">
        <f>D18+D19+D20</f>
        <v>5119</v>
      </c>
      <c r="E17" s="38">
        <f>D17*100/D7</f>
        <v>0.5962011076366035</v>
      </c>
      <c r="F17" s="38">
        <f>F18+F19+F20</f>
        <v>5600.1</v>
      </c>
      <c r="G17" s="38">
        <f>F17*100/F7</f>
        <v>0.67797090321908149</v>
      </c>
      <c r="H17" s="39">
        <f t="shared" si="0"/>
        <v>-59.38365801650734</v>
      </c>
      <c r="I17" s="39">
        <f t="shared" si="1"/>
        <v>109.39831998437195</v>
      </c>
    </row>
    <row r="18" spans="1:9" ht="15" x14ac:dyDescent="0.25">
      <c r="A18" s="12" t="s">
        <v>96</v>
      </c>
      <c r="B18" s="38">
        <v>3583.5</v>
      </c>
      <c r="C18" s="38">
        <f>B18*100/B7</f>
        <v>0.4296002290242158</v>
      </c>
      <c r="D18" s="38">
        <v>3505</v>
      </c>
      <c r="E18" s="38">
        <f>D18*100/D7</f>
        <v>0.40822130929210693</v>
      </c>
      <c r="F18" s="38">
        <v>4093.3</v>
      </c>
      <c r="G18" s="38">
        <f>F18*100/F7</f>
        <v>0.49555156124831101</v>
      </c>
      <c r="H18" s="39">
        <f t="shared" si="0"/>
        <v>14.226315055113716</v>
      </c>
      <c r="I18" s="39">
        <f t="shared" si="1"/>
        <v>116.7845934379458</v>
      </c>
    </row>
    <row r="19" spans="1:9" ht="15" x14ac:dyDescent="0.25">
      <c r="A19" s="12" t="s">
        <v>97</v>
      </c>
      <c r="B19" s="38">
        <v>9372.5</v>
      </c>
      <c r="C19" s="38">
        <f>B19*100/B7</f>
        <v>1.1236021059102728</v>
      </c>
      <c r="D19" s="38">
        <v>985</v>
      </c>
      <c r="E19" s="38">
        <f>D19*100/D7</f>
        <v>0.11472125239735387</v>
      </c>
      <c r="F19" s="38">
        <v>884.8</v>
      </c>
      <c r="G19" s="38">
        <f>F19*100/F7</f>
        <v>0.1071174898962953</v>
      </c>
      <c r="H19" s="39">
        <f t="shared" si="0"/>
        <v>-90.559615897572684</v>
      </c>
      <c r="I19" s="39">
        <f t="shared" si="1"/>
        <v>89.827411167512679</v>
      </c>
    </row>
    <row r="20" spans="1:9" ht="15" x14ac:dyDescent="0.25">
      <c r="A20" s="12" t="s">
        <v>98</v>
      </c>
      <c r="B20" s="38">
        <v>831.8</v>
      </c>
      <c r="C20" s="38">
        <f>B20*100/B7</f>
        <v>9.971856299772365E-2</v>
      </c>
      <c r="D20" s="38">
        <v>629</v>
      </c>
      <c r="E20" s="38">
        <f>D20*100/D7</f>
        <v>7.325854594714272E-2</v>
      </c>
      <c r="F20" s="38">
        <v>622</v>
      </c>
      <c r="G20" s="38">
        <f>F20*100/F7</f>
        <v>7.530185207447522E-2</v>
      </c>
      <c r="H20" s="39">
        <f>F20/B20*100-10</f>
        <v>64.777590767011304</v>
      </c>
      <c r="I20" s="39">
        <f t="shared" si="1"/>
        <v>98.887122416534183</v>
      </c>
    </row>
    <row r="21" spans="1:9" ht="15" x14ac:dyDescent="0.25">
      <c r="A21" s="12" t="s">
        <v>99</v>
      </c>
      <c r="B21" s="38">
        <v>3105</v>
      </c>
      <c r="C21" s="38">
        <f>B21*100/B7</f>
        <v>0.37223628048561186</v>
      </c>
      <c r="D21" s="38">
        <v>3010</v>
      </c>
      <c r="E21" s="38">
        <f>D21*100/D7</f>
        <v>0.35056951240206613</v>
      </c>
      <c r="F21" s="38">
        <v>3013.6</v>
      </c>
      <c r="G21" s="38">
        <f>F21*100/F7</f>
        <v>0.36483868394154106</v>
      </c>
      <c r="H21" s="39">
        <f>F21/B21*100-100</f>
        <v>-2.9436392914653879</v>
      </c>
      <c r="I21" s="39">
        <f t="shared" si="1"/>
        <v>100.11960132890366</v>
      </c>
    </row>
    <row r="22" spans="1:9" ht="45" x14ac:dyDescent="0.25">
      <c r="A22" s="12" t="s">
        <v>100</v>
      </c>
      <c r="B22" s="38">
        <v>0</v>
      </c>
      <c r="C22" s="38"/>
      <c r="D22" s="38">
        <v>0</v>
      </c>
      <c r="E22" s="38"/>
      <c r="F22" s="38">
        <v>-0.5</v>
      </c>
      <c r="G22" s="38">
        <f>F22*100/F8</f>
        <v>-1.5325614128009336E-4</v>
      </c>
      <c r="H22" s="39">
        <v>0</v>
      </c>
      <c r="I22" s="39">
        <v>0</v>
      </c>
    </row>
    <row r="23" spans="1:9" ht="60" x14ac:dyDescent="0.25">
      <c r="A23" s="12" t="s">
        <v>101</v>
      </c>
      <c r="B23" s="38">
        <f>B24+B25+B26+B27</f>
        <v>13082.5</v>
      </c>
      <c r="C23" s="38">
        <f>B23*100/B7</f>
        <v>1.5683675167320505</v>
      </c>
      <c r="D23" s="38">
        <f>D24+D25+D26+D27</f>
        <v>13172.1</v>
      </c>
      <c r="E23" s="38">
        <f>D23*100/D7</f>
        <v>1.5341317854854668</v>
      </c>
      <c r="F23" s="38">
        <f>F24+F25+F26+F27</f>
        <v>13616.399999999998</v>
      </c>
      <c r="G23" s="38">
        <f>F23*100/F7</f>
        <v>1.6484568144483669</v>
      </c>
      <c r="H23" s="39">
        <f>F23/B23*100-100</f>
        <v>4.0810242690617144</v>
      </c>
      <c r="I23" s="39">
        <f t="shared" si="1"/>
        <v>103.37303846767027</v>
      </c>
    </row>
    <row r="24" spans="1:9" ht="30" x14ac:dyDescent="0.25">
      <c r="A24" s="12" t="s">
        <v>102</v>
      </c>
      <c r="B24" s="38">
        <v>4407.7</v>
      </c>
      <c r="C24" s="38">
        <f>B24*100/B7</f>
        <v>0.52840768228548518</v>
      </c>
      <c r="D24" s="38">
        <v>4766.3999999999996</v>
      </c>
      <c r="E24" s="38">
        <f>D24*100/D7</f>
        <v>0.55513439332664716</v>
      </c>
      <c r="F24" s="38">
        <v>4378.7</v>
      </c>
      <c r="G24" s="38">
        <f>F24*100/F7</f>
        <v>0.53010324707155088</v>
      </c>
      <c r="H24" s="39">
        <f>F24/B24*100-100</f>
        <v>-0.65793951493976977</v>
      </c>
      <c r="I24" s="39">
        <f t="shared" si="1"/>
        <v>91.865978516280634</v>
      </c>
    </row>
    <row r="25" spans="1:9" ht="15" x14ac:dyDescent="0.25">
      <c r="A25" s="12" t="s">
        <v>103</v>
      </c>
      <c r="B25" s="38">
        <v>5205.8</v>
      </c>
      <c r="C25" s="38">
        <f>B25*100/B7</f>
        <v>0.62408619289919431</v>
      </c>
      <c r="D25" s="38">
        <v>5023.8</v>
      </c>
      <c r="E25" s="38">
        <f>D25*100/D7</f>
        <v>0.58511332770946844</v>
      </c>
      <c r="F25" s="38">
        <v>5295.4</v>
      </c>
      <c r="G25" s="38">
        <f>F25*100/F7</f>
        <v>0.64108268082825737</v>
      </c>
      <c r="H25" s="39">
        <f>F25/B25*100-100</f>
        <v>1.7211571708478886</v>
      </c>
      <c r="I25" s="39">
        <f t="shared" si="1"/>
        <v>105.40626617301643</v>
      </c>
    </row>
    <row r="26" spans="1:9" ht="30" x14ac:dyDescent="0.25">
      <c r="A26" s="12" t="s">
        <v>104</v>
      </c>
      <c r="B26" s="38">
        <v>78.2</v>
      </c>
      <c r="C26" s="38">
        <f>B26*100/B8</f>
        <v>2.2963103695444641E-2</v>
      </c>
      <c r="D26" s="38">
        <v>16.5</v>
      </c>
      <c r="E26" s="38">
        <v>0</v>
      </c>
      <c r="F26" s="38">
        <v>16.600000000000001</v>
      </c>
      <c r="G26" s="38">
        <v>0</v>
      </c>
      <c r="H26" s="39">
        <f>F26/B26*100-100</f>
        <v>-78.77237851662403</v>
      </c>
      <c r="I26" s="39">
        <f t="shared" si="1"/>
        <v>100.60606060606061</v>
      </c>
    </row>
    <row r="27" spans="1:9" ht="30" x14ac:dyDescent="0.25">
      <c r="A27" s="12" t="s">
        <v>105</v>
      </c>
      <c r="B27" s="38">
        <v>3390.8</v>
      </c>
      <c r="C27" s="38">
        <f>B27*100/B7</f>
        <v>0.40649880189069654</v>
      </c>
      <c r="D27" s="38">
        <v>3365.4</v>
      </c>
      <c r="E27" s="38">
        <f>D27*100/D7</f>
        <v>0.39196233788634993</v>
      </c>
      <c r="F27" s="38">
        <v>3925.7</v>
      </c>
      <c r="G27" s="38">
        <f>F27*100/F7</f>
        <v>0.47526122297229484</v>
      </c>
      <c r="H27" s="39">
        <f t="shared" ref="H27:H32" si="2">F27/B27*100-100</f>
        <v>15.775038339035021</v>
      </c>
      <c r="I27" s="39">
        <f t="shared" si="1"/>
        <v>116.64883817673974</v>
      </c>
    </row>
    <row r="28" spans="1:9" ht="30" x14ac:dyDescent="0.25">
      <c r="A28" s="12" t="s">
        <v>106</v>
      </c>
      <c r="B28" s="38">
        <f>B29</f>
        <v>520.9</v>
      </c>
      <c r="C28" s="38">
        <f>B28*100/B7</f>
        <v>6.2446981805138559E-2</v>
      </c>
      <c r="D28" s="38">
        <f>D29</f>
        <v>959.4</v>
      </c>
      <c r="E28" s="38">
        <f>D28*100/D7</f>
        <v>0.11173966451778812</v>
      </c>
      <c r="F28" s="38">
        <f>F29</f>
        <v>852</v>
      </c>
      <c r="G28" s="38">
        <f>F28*100/F7</f>
        <v>0.10314658837211076</v>
      </c>
      <c r="H28" s="39">
        <f t="shared" si="2"/>
        <v>63.563063927817268</v>
      </c>
      <c r="I28" s="39">
        <f t="shared" si="1"/>
        <v>88.805503439649783</v>
      </c>
    </row>
    <row r="29" spans="1:9" ht="30" x14ac:dyDescent="0.25">
      <c r="A29" s="12" t="s">
        <v>107</v>
      </c>
      <c r="B29" s="38">
        <v>520.9</v>
      </c>
      <c r="C29" s="38">
        <f>B29*100/B8</f>
        <v>0.15296011144446436</v>
      </c>
      <c r="D29" s="38">
        <v>959.4</v>
      </c>
      <c r="E29" s="38">
        <v>0</v>
      </c>
      <c r="F29" s="38">
        <v>852</v>
      </c>
      <c r="G29" s="38">
        <v>0</v>
      </c>
      <c r="H29" s="39">
        <f t="shared" si="2"/>
        <v>63.563063927817268</v>
      </c>
      <c r="I29" s="39">
        <f t="shared" si="1"/>
        <v>88.805503439649783</v>
      </c>
    </row>
    <row r="30" spans="1:9" ht="60" x14ac:dyDescent="0.25">
      <c r="A30" s="12" t="s">
        <v>108</v>
      </c>
      <c r="B30" s="38">
        <v>8124</v>
      </c>
      <c r="C30" s="38">
        <f>B30*100/B7</f>
        <v>0.97392835512563958</v>
      </c>
      <c r="D30" s="38">
        <v>7326</v>
      </c>
      <c r="E30" s="38">
        <f>D30*100/D7</f>
        <v>0.8532465939726035</v>
      </c>
      <c r="F30" s="38">
        <v>7427.5</v>
      </c>
      <c r="G30" s="38">
        <f>F30*100/F7</f>
        <v>0.89920338630733876</v>
      </c>
      <c r="H30" s="39">
        <f t="shared" si="2"/>
        <v>-8.5733628754308171</v>
      </c>
      <c r="I30" s="39">
        <f t="shared" si="1"/>
        <v>101.38547638547639</v>
      </c>
    </row>
    <row r="31" spans="1:9" ht="45" x14ac:dyDescent="0.25">
      <c r="A31" s="12" t="s">
        <v>109</v>
      </c>
      <c r="B31" s="38">
        <v>491.4</v>
      </c>
      <c r="C31" s="38">
        <f>B31*100/B7</f>
        <v>5.8910437433375096E-2</v>
      </c>
      <c r="D31" s="38">
        <v>488.9</v>
      </c>
      <c r="E31" s="38">
        <f>D31*100/D7</f>
        <v>5.6941340403113001E-2</v>
      </c>
      <c r="F31" s="38">
        <v>1313.4</v>
      </c>
      <c r="G31" s="38">
        <f>F31*100/F7</f>
        <v>0.15900555066658481</v>
      </c>
      <c r="H31" s="39">
        <f t="shared" si="2"/>
        <v>167.27716727716728</v>
      </c>
      <c r="I31" s="39">
        <f t="shared" si="1"/>
        <v>268.64389445694422</v>
      </c>
    </row>
    <row r="32" spans="1:9" ht="30" x14ac:dyDescent="0.25">
      <c r="A32" s="12" t="s">
        <v>110</v>
      </c>
      <c r="B32" s="38">
        <v>1301.8</v>
      </c>
      <c r="C32" s="38">
        <f>B32*100/B7</f>
        <v>0.15606350722581949</v>
      </c>
      <c r="D32" s="38">
        <v>1987.1</v>
      </c>
      <c r="E32" s="38">
        <f>D32*100/D7</f>
        <v>0.23143411232363642</v>
      </c>
      <c r="F32" s="38">
        <v>2379.9</v>
      </c>
      <c r="G32" s="38">
        <f>F32*100/F7</f>
        <v>0.28812038223801217</v>
      </c>
      <c r="H32" s="39">
        <f t="shared" si="2"/>
        <v>82.816100783530487</v>
      </c>
      <c r="I32" s="39">
        <f t="shared" si="1"/>
        <v>119.76750037743446</v>
      </c>
    </row>
    <row r="33" spans="1:9" ht="15" x14ac:dyDescent="0.25">
      <c r="A33" s="12" t="s">
        <v>111</v>
      </c>
      <c r="B33" s="38">
        <v>-29</v>
      </c>
      <c r="C33" s="38">
        <v>0</v>
      </c>
      <c r="D33" s="38">
        <v>424.5</v>
      </c>
      <c r="E33" s="38">
        <v>0</v>
      </c>
      <c r="F33" s="38">
        <v>425.7</v>
      </c>
      <c r="G33" s="38" t="s">
        <v>112</v>
      </c>
      <c r="H33" s="39"/>
      <c r="I33" s="39">
        <f t="shared" si="1"/>
        <v>100.28268551236749</v>
      </c>
    </row>
    <row r="34" spans="1:9" ht="15" x14ac:dyDescent="0.25">
      <c r="A34" s="12" t="s">
        <v>113</v>
      </c>
      <c r="B34" s="38">
        <f>B35+B40+B41+B42+B43+B44</f>
        <v>493601.3</v>
      </c>
      <c r="C34" s="38">
        <f>B34*100/B7</f>
        <v>59.174335573224681</v>
      </c>
      <c r="D34" s="38">
        <f>D35+D40+D41+D42+D43+D44</f>
        <v>535234.00000000012</v>
      </c>
      <c r="E34" s="38">
        <f>D34*100/D7</f>
        <v>62.337781528573927</v>
      </c>
      <c r="F34" s="38">
        <f>F35+F40+F41+F42+F43+F44</f>
        <v>499757.7</v>
      </c>
      <c r="G34" s="38">
        <f>F34*100/F7</f>
        <v>60.502701605273259</v>
      </c>
      <c r="H34" s="39">
        <f t="shared" ref="H34:H40" si="3">F34/B34*100-100</f>
        <v>1.2472414477028337</v>
      </c>
      <c r="I34" s="39">
        <f t="shared" si="1"/>
        <v>93.371814944491547</v>
      </c>
    </row>
    <row r="35" spans="1:9" ht="60" x14ac:dyDescent="0.25">
      <c r="A35" s="12" t="s">
        <v>114</v>
      </c>
      <c r="B35" s="38">
        <f>B36+B37+B38+B39</f>
        <v>502123.5</v>
      </c>
      <c r="C35" s="38">
        <f>B35*100/B7</f>
        <v>60.196001283226124</v>
      </c>
      <c r="D35" s="38">
        <f>D36+D37+D38+D39</f>
        <v>538072.00000000012</v>
      </c>
      <c r="E35" s="38">
        <f>D35*100/D7</f>
        <v>62.668318497410162</v>
      </c>
      <c r="F35" s="38">
        <f>F36+F37+F38+F39</f>
        <v>502595.9</v>
      </c>
      <c r="G35" s="38">
        <f>F35*100/F7</f>
        <v>60.846305651186078</v>
      </c>
      <c r="H35" s="39">
        <f t="shared" si="3"/>
        <v>9.4080440369765483E-2</v>
      </c>
      <c r="I35" s="39">
        <f t="shared" si="1"/>
        <v>93.406811727798484</v>
      </c>
    </row>
    <row r="36" spans="1:9" ht="45" x14ac:dyDescent="0.25">
      <c r="A36" s="12" t="s">
        <v>115</v>
      </c>
      <c r="B36" s="38">
        <v>12627.8</v>
      </c>
      <c r="C36" s="38">
        <f>B36*100/B7</f>
        <v>1.5138567802628693</v>
      </c>
      <c r="D36" s="38">
        <v>17855.099999999999</v>
      </c>
      <c r="E36" s="38">
        <f>D36*100/D7</f>
        <v>2.0795527245482162</v>
      </c>
      <c r="F36" s="38">
        <v>17855.099999999999</v>
      </c>
      <c r="G36" s="38">
        <f>F36*100/F7</f>
        <v>2.1616110915996178</v>
      </c>
      <c r="H36" s="39">
        <f t="shared" si="3"/>
        <v>41.395175723403923</v>
      </c>
      <c r="I36" s="39">
        <f t="shared" si="1"/>
        <v>100</v>
      </c>
    </row>
    <row r="37" spans="1:9" ht="45" x14ac:dyDescent="0.25">
      <c r="A37" s="12" t="s">
        <v>116</v>
      </c>
      <c r="B37" s="38">
        <v>200249.7</v>
      </c>
      <c r="C37" s="38">
        <f>B37*100/B7</f>
        <v>24.0065067621126</v>
      </c>
      <c r="D37" s="38">
        <v>168763.7</v>
      </c>
      <c r="E37" s="38">
        <f>D37*100/D7</f>
        <v>19.655617282448031</v>
      </c>
      <c r="F37" s="38">
        <v>138590.70000000001</v>
      </c>
      <c r="G37" s="38">
        <f>F37*100/F7</f>
        <v>16.778354325237903</v>
      </c>
      <c r="H37" s="39">
        <f t="shared" si="3"/>
        <v>-30.791057364879947</v>
      </c>
      <c r="I37" s="39">
        <f t="shared" si="1"/>
        <v>82.121155201029609</v>
      </c>
    </row>
    <row r="38" spans="1:9" ht="45" x14ac:dyDescent="0.25">
      <c r="A38" s="12" t="s">
        <v>117</v>
      </c>
      <c r="B38" s="38">
        <v>276853.40000000002</v>
      </c>
      <c r="C38" s="38">
        <f>B38*100/B7</f>
        <v>33.189977409273851</v>
      </c>
      <c r="D38" s="38">
        <v>276584.40000000002</v>
      </c>
      <c r="E38" s="38">
        <f>D38*100/D7</f>
        <v>32.21330838738141</v>
      </c>
      <c r="F38" s="38">
        <v>276248.5</v>
      </c>
      <c r="G38" s="38">
        <f>F38*100/F7</f>
        <v>33.44376797877117</v>
      </c>
      <c r="H38" s="38">
        <f t="shared" si="3"/>
        <v>-0.21849108589600519</v>
      </c>
      <c r="I38" s="38">
        <f t="shared" si="1"/>
        <v>99.878554249625068</v>
      </c>
    </row>
    <row r="39" spans="1:9" ht="15" x14ac:dyDescent="0.25">
      <c r="A39" s="12" t="s">
        <v>118</v>
      </c>
      <c r="B39" s="38">
        <v>12392.6</v>
      </c>
      <c r="C39" s="38">
        <f>B39*100/B7</f>
        <v>1.4856603315768095</v>
      </c>
      <c r="D39" s="38">
        <v>74868.800000000003</v>
      </c>
      <c r="E39" s="38">
        <f>D39*100/D7</f>
        <v>8.7198401030324941</v>
      </c>
      <c r="F39" s="38">
        <v>69901.600000000006</v>
      </c>
      <c r="G39" s="38">
        <f>F39*100/F7</f>
        <v>8.4625722555773919</v>
      </c>
      <c r="H39" s="39">
        <f t="shared" si="3"/>
        <v>464.05919661733617</v>
      </c>
      <c r="I39" s="39">
        <f t="shared" si="1"/>
        <v>93.365460645823092</v>
      </c>
    </row>
    <row r="40" spans="1:9" ht="60" x14ac:dyDescent="0.25">
      <c r="A40" s="12" t="s">
        <v>119</v>
      </c>
      <c r="B40" s="38">
        <v>148.19999999999999</v>
      </c>
      <c r="C40" s="38"/>
      <c r="D40" s="38">
        <v>0</v>
      </c>
      <c r="E40" s="38"/>
      <c r="F40" s="38">
        <v>0</v>
      </c>
      <c r="G40" s="38">
        <v>0</v>
      </c>
      <c r="H40" s="38">
        <f t="shared" si="3"/>
        <v>-100</v>
      </c>
      <c r="I40" s="38">
        <v>0</v>
      </c>
    </row>
    <row r="41" spans="1:9" ht="45" x14ac:dyDescent="0.25">
      <c r="A41" s="12" t="s">
        <v>120</v>
      </c>
      <c r="B41" s="38">
        <v>40</v>
      </c>
      <c r="C41" s="38">
        <f>B41*100/B7</f>
        <v>4.7953144023911353E-3</v>
      </c>
      <c r="D41" s="38">
        <v>0</v>
      </c>
      <c r="E41" s="38">
        <v>0</v>
      </c>
      <c r="F41" s="38">
        <v>0</v>
      </c>
      <c r="G41" s="38">
        <v>0</v>
      </c>
      <c r="H41" s="40"/>
      <c r="I41" s="38"/>
    </row>
    <row r="42" spans="1:9" ht="30" x14ac:dyDescent="0.25">
      <c r="A42" s="12" t="s">
        <v>121</v>
      </c>
      <c r="B42" s="38">
        <v>239.5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40"/>
      <c r="I42" s="38"/>
    </row>
    <row r="43" spans="1:9" ht="60" x14ac:dyDescent="0.25">
      <c r="A43" s="12" t="s">
        <v>122</v>
      </c>
      <c r="B43" s="38">
        <v>12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40"/>
      <c r="I43" s="40"/>
    </row>
    <row r="44" spans="1:9" ht="30" x14ac:dyDescent="0.25">
      <c r="A44" s="12" t="s">
        <v>123</v>
      </c>
      <c r="B44" s="38">
        <v>-8961.9</v>
      </c>
      <c r="C44" s="38" t="s">
        <v>112</v>
      </c>
      <c r="D44" s="38">
        <v>-2838</v>
      </c>
      <c r="E44" s="38" t="s">
        <v>112</v>
      </c>
      <c r="F44" s="38">
        <v>-2838.2</v>
      </c>
      <c r="G44" s="38" t="s">
        <v>112</v>
      </c>
      <c r="H44" s="39">
        <f t="shared" ref="H44" si="4">F44/B44*100-100</f>
        <v>-68.330376371082025</v>
      </c>
      <c r="I44" s="39">
        <f t="shared" ref="I44" si="5">F44/D44*100</f>
        <v>100.00704721634955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K4" sqref="K4"/>
    </sheetView>
  </sheetViews>
  <sheetFormatPr defaultRowHeight="12.75" x14ac:dyDescent="0.2"/>
  <cols>
    <col min="1" max="1" width="38.42578125" style="32" customWidth="1"/>
    <col min="2" max="2" width="14.5703125" style="33" customWidth="1"/>
    <col min="3" max="4" width="20.85546875" style="16" customWidth="1"/>
    <col min="5" max="5" width="21.5703125" style="16" customWidth="1"/>
    <col min="6" max="6" width="24.140625" style="16" customWidth="1"/>
    <col min="7" max="7" width="20.28515625" style="16" customWidth="1"/>
    <col min="8" max="8" width="20" style="16" customWidth="1"/>
    <col min="9" max="9" width="18" style="16" customWidth="1"/>
    <col min="10" max="16384" width="9.140625" style="16"/>
  </cols>
  <sheetData>
    <row r="1" spans="1:9" ht="14.25" x14ac:dyDescent="0.2">
      <c r="A1" s="45" t="s">
        <v>128</v>
      </c>
      <c r="B1" s="45"/>
      <c r="C1" s="45"/>
      <c r="D1" s="45"/>
      <c r="E1" s="45"/>
      <c r="F1" s="45"/>
      <c r="G1" s="45"/>
      <c r="H1" s="45"/>
      <c r="I1" s="45"/>
    </row>
    <row r="2" spans="1:9" ht="27" customHeight="1" x14ac:dyDescent="0.25">
      <c r="A2" s="20"/>
      <c r="B2" s="21"/>
      <c r="C2" s="22"/>
      <c r="D2" s="22"/>
      <c r="E2" s="22"/>
      <c r="F2" s="22"/>
      <c r="G2" s="22"/>
      <c r="H2" s="22"/>
      <c r="I2" s="23" t="s">
        <v>57</v>
      </c>
    </row>
    <row r="3" spans="1:9" ht="68.25" customHeight="1" x14ac:dyDescent="0.2">
      <c r="A3" s="24" t="s">
        <v>0</v>
      </c>
      <c r="B3" s="25" t="s">
        <v>125</v>
      </c>
      <c r="C3" s="24" t="s">
        <v>58</v>
      </c>
      <c r="D3" s="24" t="s">
        <v>126</v>
      </c>
      <c r="E3" s="24" t="s">
        <v>59</v>
      </c>
      <c r="F3" s="24" t="s">
        <v>127</v>
      </c>
      <c r="G3" s="24" t="s">
        <v>59</v>
      </c>
      <c r="H3" s="24" t="s">
        <v>3</v>
      </c>
      <c r="I3" s="24" t="s">
        <v>60</v>
      </c>
    </row>
    <row r="4" spans="1:9" ht="15" x14ac:dyDescent="0.25">
      <c r="A4" s="26">
        <v>1</v>
      </c>
      <c r="B4" s="27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</row>
    <row r="5" spans="1:9" ht="14.25" x14ac:dyDescent="0.2">
      <c r="A5" s="29" t="s">
        <v>61</v>
      </c>
      <c r="B5" s="30">
        <f>SUM(B6+B15+B17+B20+B26+B31+B37+B40+B42+B47+B51+B53+B55)</f>
        <v>1004304.11587</v>
      </c>
      <c r="C5" s="31">
        <v>101</v>
      </c>
      <c r="D5" s="30">
        <f>SUM(D6+D15+D17+D20+D26+D31+D37+D40+D42+D47+D51+D53+D55)</f>
        <v>1100361.4183499999</v>
      </c>
      <c r="E5" s="31">
        <v>103</v>
      </c>
      <c r="F5" s="30">
        <f>SUM(F6+F15+F17+F20+F26+F31+F37+F42+F47+F51+F53+F55)</f>
        <v>1019806.2340599999</v>
      </c>
      <c r="G5" s="31">
        <v>100</v>
      </c>
      <c r="H5" s="14">
        <f>F5/B5*100-100</f>
        <v>1.5435681229456009</v>
      </c>
      <c r="I5" s="14">
        <f>F5/D5*100</f>
        <v>92.679206763647429</v>
      </c>
    </row>
    <row r="6" spans="1:9" ht="30" x14ac:dyDescent="0.2">
      <c r="A6" s="17" t="s">
        <v>14</v>
      </c>
      <c r="B6" s="18">
        <f>SUM(B7:B14)</f>
        <v>73969.642489999998</v>
      </c>
      <c r="C6" s="15">
        <f>B6/B5*C5</f>
        <v>7.4389159353570333</v>
      </c>
      <c r="D6" s="18">
        <f>SUM(D7:D14)</f>
        <v>85357.838459999999</v>
      </c>
      <c r="E6" s="15">
        <f>D6/D5*E5</f>
        <v>7.9899723988536921</v>
      </c>
      <c r="F6" s="18">
        <f>SUM(F7:F14)</f>
        <v>80257.835269999996</v>
      </c>
      <c r="G6" s="15">
        <f>F6/F5*G5</f>
        <v>7.869910242701855</v>
      </c>
      <c r="H6" s="15">
        <f>F6/B6*100-100</f>
        <v>8.5010452508947907</v>
      </c>
      <c r="I6" s="14">
        <f t="shared" ref="I6:I57" si="0">F6/D6*100</f>
        <v>94.025149556253183</v>
      </c>
    </row>
    <row r="7" spans="1:9" ht="60" x14ac:dyDescent="0.2">
      <c r="A7" s="17" t="s">
        <v>78</v>
      </c>
      <c r="B7" s="18">
        <v>2380.21819</v>
      </c>
      <c r="C7" s="15"/>
      <c r="D7" s="18">
        <v>2542.0266299999998</v>
      </c>
      <c r="E7" s="15"/>
      <c r="F7" s="18">
        <v>2535.9203299999999</v>
      </c>
      <c r="G7" s="15"/>
      <c r="H7" s="15">
        <f>F7/B7*100-100</f>
        <v>6.5415070204131212</v>
      </c>
      <c r="I7" s="14">
        <f t="shared" si="0"/>
        <v>99.759786151414161</v>
      </c>
    </row>
    <row r="8" spans="1:9" ht="75" x14ac:dyDescent="0.2">
      <c r="A8" s="17" t="s">
        <v>15</v>
      </c>
      <c r="B8" s="18">
        <v>1977.3745799999999</v>
      </c>
      <c r="C8" s="15"/>
      <c r="D8" s="18">
        <v>2942.3497499999999</v>
      </c>
      <c r="E8" s="15"/>
      <c r="F8" s="18">
        <v>2893.6422299999999</v>
      </c>
      <c r="G8" s="15"/>
      <c r="H8" s="15">
        <f t="shared" ref="H8:H57" si="1">F8/B8*100-100</f>
        <v>46.337586174492031</v>
      </c>
      <c r="I8" s="14">
        <f t="shared" si="0"/>
        <v>98.344604682023274</v>
      </c>
    </row>
    <row r="9" spans="1:9" ht="90" x14ac:dyDescent="0.2">
      <c r="A9" s="17" t="s">
        <v>16</v>
      </c>
      <c r="B9" s="18">
        <v>34286.032500000001</v>
      </c>
      <c r="C9" s="15"/>
      <c r="D9" s="18">
        <v>42498.181329999999</v>
      </c>
      <c r="E9" s="15"/>
      <c r="F9" s="18">
        <v>41503.69872</v>
      </c>
      <c r="G9" s="15"/>
      <c r="H9" s="15">
        <f t="shared" si="1"/>
        <v>21.051331092333299</v>
      </c>
      <c r="I9" s="14">
        <f t="shared" si="0"/>
        <v>97.659940781282373</v>
      </c>
    </row>
    <row r="10" spans="1:9" ht="15" x14ac:dyDescent="0.2">
      <c r="A10" s="17" t="s">
        <v>17</v>
      </c>
      <c r="B10" s="18">
        <v>1.7</v>
      </c>
      <c r="C10" s="15"/>
      <c r="D10" s="18">
        <v>4</v>
      </c>
      <c r="E10" s="15"/>
      <c r="F10" s="18">
        <v>4</v>
      </c>
      <c r="G10" s="15"/>
      <c r="H10" s="15">
        <f t="shared" si="1"/>
        <v>135.29411764705884</v>
      </c>
      <c r="I10" s="14">
        <f t="shared" si="0"/>
        <v>100</v>
      </c>
    </row>
    <row r="11" spans="1:9" ht="60" x14ac:dyDescent="0.2">
      <c r="A11" s="17" t="s">
        <v>18</v>
      </c>
      <c r="B11" s="18">
        <v>12558.707340000001</v>
      </c>
      <c r="C11" s="15"/>
      <c r="D11" s="18">
        <v>11620.03829</v>
      </c>
      <c r="E11" s="15"/>
      <c r="F11" s="18">
        <v>11582.46737</v>
      </c>
      <c r="G11" s="15"/>
      <c r="H11" s="15">
        <f t="shared" si="1"/>
        <v>-7.7734112561938247</v>
      </c>
      <c r="I11" s="14">
        <f t="shared" si="0"/>
        <v>99.676671289178685</v>
      </c>
    </row>
    <row r="12" spans="1:9" ht="30" x14ac:dyDescent="0.2">
      <c r="A12" s="17" t="s">
        <v>79</v>
      </c>
      <c r="B12" s="18">
        <v>319.98200000000003</v>
      </c>
      <c r="C12" s="15"/>
      <c r="D12" s="18">
        <v>1246.0999999999999</v>
      </c>
      <c r="E12" s="15"/>
      <c r="F12" s="18">
        <v>1245.59915</v>
      </c>
      <c r="G12" s="15"/>
      <c r="H12" s="15">
        <f t="shared" si="1"/>
        <v>289.27163090423835</v>
      </c>
      <c r="I12" s="14">
        <f t="shared" si="0"/>
        <v>99.959806596581345</v>
      </c>
    </row>
    <row r="13" spans="1:9" ht="15" x14ac:dyDescent="0.2">
      <c r="A13" s="17" t="s">
        <v>19</v>
      </c>
      <c r="B13" s="18">
        <v>0</v>
      </c>
      <c r="C13" s="15"/>
      <c r="D13" s="18">
        <v>99.563659999999999</v>
      </c>
      <c r="E13" s="15"/>
      <c r="F13" s="18">
        <v>0</v>
      </c>
      <c r="G13" s="15"/>
      <c r="H13" s="15" t="s">
        <v>76</v>
      </c>
      <c r="I13" s="14">
        <f t="shared" si="0"/>
        <v>0</v>
      </c>
    </row>
    <row r="14" spans="1:9" ht="15" x14ac:dyDescent="0.2">
      <c r="A14" s="17" t="s">
        <v>20</v>
      </c>
      <c r="B14" s="18">
        <v>22445.62788</v>
      </c>
      <c r="C14" s="15"/>
      <c r="D14" s="18">
        <v>24405.578799999999</v>
      </c>
      <c r="E14" s="15"/>
      <c r="F14" s="18">
        <v>20492.50747</v>
      </c>
      <c r="G14" s="15"/>
      <c r="H14" s="15">
        <f t="shared" si="1"/>
        <v>-8.701562818567055</v>
      </c>
      <c r="I14" s="14">
        <f t="shared" si="0"/>
        <v>83.966488309631899</v>
      </c>
    </row>
    <row r="15" spans="1:9" ht="15" x14ac:dyDescent="0.2">
      <c r="A15" s="17" t="s">
        <v>21</v>
      </c>
      <c r="B15" s="18">
        <f>SUM(B16)</f>
        <v>1049.4000000000001</v>
      </c>
      <c r="C15" s="15">
        <f>B15/B5*100</f>
        <v>0.10449026180590078</v>
      </c>
      <c r="D15" s="18">
        <f>D16</f>
        <v>1125</v>
      </c>
      <c r="E15" s="15">
        <f>D15/D5*E5</f>
        <v>0.10530630942491187</v>
      </c>
      <c r="F15" s="18">
        <f>SUM(F16)</f>
        <v>1125</v>
      </c>
      <c r="G15" s="15">
        <f>F15/F5*G5</f>
        <v>0.11031507382742779</v>
      </c>
      <c r="H15" s="15">
        <f t="shared" si="1"/>
        <v>7.2041166380789008</v>
      </c>
      <c r="I15" s="14">
        <f t="shared" si="0"/>
        <v>100</v>
      </c>
    </row>
    <row r="16" spans="1:9" ht="30" x14ac:dyDescent="0.2">
      <c r="A16" s="17" t="s">
        <v>22</v>
      </c>
      <c r="B16" s="18">
        <v>1049.4000000000001</v>
      </c>
      <c r="C16" s="15"/>
      <c r="D16" s="18">
        <v>1125</v>
      </c>
      <c r="E16" s="15"/>
      <c r="F16" s="18">
        <v>1125</v>
      </c>
      <c r="G16" s="15"/>
      <c r="H16" s="15">
        <f t="shared" si="1"/>
        <v>7.2041166380789008</v>
      </c>
      <c r="I16" s="14">
        <f t="shared" si="0"/>
        <v>100</v>
      </c>
    </row>
    <row r="17" spans="1:9" ht="45" x14ac:dyDescent="0.2">
      <c r="A17" s="17" t="s">
        <v>23</v>
      </c>
      <c r="B17" s="18">
        <f>SUM(B18:B19)</f>
        <v>605.34870999999998</v>
      </c>
      <c r="C17" s="15">
        <f>B17/B5*100</f>
        <v>6.0275438528458458E-2</v>
      </c>
      <c r="D17" s="18">
        <f>SUM(D18:D19)</f>
        <v>670.7</v>
      </c>
      <c r="E17" s="15">
        <f>D17/D5*E5</f>
        <v>6.2781281538923026E-2</v>
      </c>
      <c r="F17" s="18">
        <f>SUM(F18+F19)</f>
        <v>497.18200000000002</v>
      </c>
      <c r="G17" s="15">
        <f>F17/F5*G5</f>
        <v>4.8752594698371739E-2</v>
      </c>
      <c r="H17" s="15" t="s">
        <v>76</v>
      </c>
      <c r="I17" s="14">
        <f t="shared" si="0"/>
        <v>74.128820635157297</v>
      </c>
    </row>
    <row r="18" spans="1:9" ht="15" x14ac:dyDescent="0.2">
      <c r="A18" s="17" t="s">
        <v>68</v>
      </c>
      <c r="B18" s="18">
        <v>0</v>
      </c>
      <c r="C18" s="15"/>
      <c r="D18" s="18">
        <v>87.5</v>
      </c>
      <c r="E18" s="15"/>
      <c r="F18" s="18">
        <v>86.456999999999994</v>
      </c>
      <c r="G18" s="15"/>
      <c r="H18" s="15" t="s">
        <v>76</v>
      </c>
      <c r="I18" s="14"/>
    </row>
    <row r="19" spans="1:9" ht="63.75" customHeight="1" x14ac:dyDescent="0.2">
      <c r="A19" s="17" t="s">
        <v>63</v>
      </c>
      <c r="B19" s="18">
        <v>605.34870999999998</v>
      </c>
      <c r="C19" s="15"/>
      <c r="D19" s="18">
        <v>583.20000000000005</v>
      </c>
      <c r="E19" s="15"/>
      <c r="F19" s="18">
        <v>410.72500000000002</v>
      </c>
      <c r="G19" s="15"/>
      <c r="H19" s="15" t="s">
        <v>76</v>
      </c>
      <c r="I19" s="14">
        <f t="shared" si="0"/>
        <v>70.426097393689986</v>
      </c>
    </row>
    <row r="20" spans="1:9" ht="15" x14ac:dyDescent="0.2">
      <c r="A20" s="17" t="s">
        <v>24</v>
      </c>
      <c r="B20" s="18">
        <f>SUM(B21:B25)</f>
        <v>106329.02398</v>
      </c>
      <c r="C20" s="15">
        <f>B20/B5*C5</f>
        <v>10.693206621658531</v>
      </c>
      <c r="D20" s="18">
        <f>SUM(D21:D25)</f>
        <v>58471.076809999999</v>
      </c>
      <c r="E20" s="15">
        <f>D20/D5*E5</f>
        <v>5.4732207172992435</v>
      </c>
      <c r="F20" s="18">
        <f>SUM(F21:F25)</f>
        <v>57631.445750000006</v>
      </c>
      <c r="G20" s="15">
        <f>F20/F5*G5</f>
        <v>5.6512152823934674</v>
      </c>
      <c r="H20" s="15">
        <f t="shared" si="1"/>
        <v>-45.798951600608859</v>
      </c>
      <c r="I20" s="14">
        <f t="shared" si="0"/>
        <v>98.564023264479388</v>
      </c>
    </row>
    <row r="21" spans="1:9" ht="15" x14ac:dyDescent="0.2">
      <c r="A21" s="17" t="s">
        <v>72</v>
      </c>
      <c r="B21" s="18">
        <v>290.21199999999999</v>
      </c>
      <c r="C21" s="15"/>
      <c r="D21" s="18">
        <v>0</v>
      </c>
      <c r="E21" s="15"/>
      <c r="F21" s="18">
        <v>0</v>
      </c>
      <c r="G21" s="15"/>
      <c r="H21" s="15" t="s">
        <v>76</v>
      </c>
      <c r="I21" s="14"/>
    </row>
    <row r="22" spans="1:9" ht="15" x14ac:dyDescent="0.2">
      <c r="A22" s="17" t="s">
        <v>25</v>
      </c>
      <c r="B22" s="18">
        <v>1119.308</v>
      </c>
      <c r="C22" s="15"/>
      <c r="D22" s="18">
        <v>1335.1</v>
      </c>
      <c r="E22" s="15"/>
      <c r="F22" s="18">
        <v>1306.48</v>
      </c>
      <c r="G22" s="15"/>
      <c r="H22" s="15">
        <f t="shared" si="1"/>
        <v>16.722117594084935</v>
      </c>
      <c r="I22" s="14">
        <f t="shared" si="0"/>
        <v>97.856340349037524</v>
      </c>
    </row>
    <row r="23" spans="1:9" ht="15" x14ac:dyDescent="0.2">
      <c r="A23" s="17" t="s">
        <v>26</v>
      </c>
      <c r="B23" s="18">
        <v>1693.1666399999999</v>
      </c>
      <c r="C23" s="15"/>
      <c r="D23" s="18">
        <v>3080</v>
      </c>
      <c r="E23" s="15"/>
      <c r="F23" s="18">
        <v>3055.0578099999998</v>
      </c>
      <c r="G23" s="15"/>
      <c r="H23" s="15">
        <f t="shared" si="1"/>
        <v>80.434561951917487</v>
      </c>
      <c r="I23" s="14">
        <f t="shared" si="0"/>
        <v>99.190188636363629</v>
      </c>
    </row>
    <row r="24" spans="1:9" ht="15" x14ac:dyDescent="0.2">
      <c r="A24" s="17" t="s">
        <v>27</v>
      </c>
      <c r="B24" s="18">
        <v>99530.638380000004</v>
      </c>
      <c r="C24" s="15"/>
      <c r="D24" s="18">
        <v>50836.89372</v>
      </c>
      <c r="E24" s="15"/>
      <c r="F24" s="18">
        <v>50177.810080000003</v>
      </c>
      <c r="G24" s="15"/>
      <c r="H24" s="15">
        <f t="shared" si="1"/>
        <v>-49.585563906035503</v>
      </c>
      <c r="I24" s="14">
        <f t="shared" si="0"/>
        <v>98.703532824743178</v>
      </c>
    </row>
    <row r="25" spans="1:9" ht="30" x14ac:dyDescent="0.2">
      <c r="A25" s="17" t="s">
        <v>28</v>
      </c>
      <c r="B25" s="18">
        <v>3695.6989600000002</v>
      </c>
      <c r="C25" s="15"/>
      <c r="D25" s="18">
        <v>3219.0830900000001</v>
      </c>
      <c r="E25" s="15"/>
      <c r="F25" s="18">
        <v>3092.0978599999999</v>
      </c>
      <c r="G25" s="15"/>
      <c r="H25" s="15">
        <f t="shared" si="1"/>
        <v>-16.332528881086148</v>
      </c>
      <c r="I25" s="14">
        <f t="shared" si="0"/>
        <v>96.055236026852597</v>
      </c>
    </row>
    <row r="26" spans="1:9" ht="30" x14ac:dyDescent="0.2">
      <c r="A26" s="17" t="s">
        <v>29</v>
      </c>
      <c r="B26" s="18">
        <f>SUM(B27:B30)</f>
        <v>241580.89033000002</v>
      </c>
      <c r="C26" s="15">
        <f>B26/B5*100</f>
        <v>24.054555439188398</v>
      </c>
      <c r="D26" s="18">
        <f>SUM(D27:D30)</f>
        <v>296859.23168999999</v>
      </c>
      <c r="E26" s="15">
        <f>D26/D5*E5</f>
        <v>27.78768898487888</v>
      </c>
      <c r="F26" s="18">
        <f>SUM(F27:F30)</f>
        <v>234819.51674999998</v>
      </c>
      <c r="G26" s="15">
        <f>F26/F5*G5</f>
        <v>23.025895401241925</v>
      </c>
      <c r="H26" s="15">
        <f t="shared" si="1"/>
        <v>-2.7988031548207317</v>
      </c>
      <c r="I26" s="14">
        <f t="shared" si="0"/>
        <v>79.10130178980387</v>
      </c>
    </row>
    <row r="27" spans="1:9" ht="15" x14ac:dyDescent="0.2">
      <c r="A27" s="17" t="s">
        <v>30</v>
      </c>
      <c r="B27" s="18">
        <v>210089.90173000001</v>
      </c>
      <c r="C27" s="15"/>
      <c r="D27" s="18">
        <v>192056.91800000001</v>
      </c>
      <c r="E27" s="15"/>
      <c r="F27" s="18">
        <v>159292.51738999999</v>
      </c>
      <c r="G27" s="15"/>
      <c r="H27" s="15">
        <f t="shared" si="1"/>
        <v>-24.178879575698502</v>
      </c>
      <c r="I27" s="14">
        <f t="shared" si="0"/>
        <v>82.940265338424297</v>
      </c>
    </row>
    <row r="28" spans="1:9" ht="15" x14ac:dyDescent="0.2">
      <c r="A28" s="17" t="s">
        <v>31</v>
      </c>
      <c r="B28" s="18">
        <v>13836.73056</v>
      </c>
      <c r="C28" s="15"/>
      <c r="D28" s="18">
        <v>66777.066340000005</v>
      </c>
      <c r="E28" s="15"/>
      <c r="F28" s="18">
        <v>39478.562899999997</v>
      </c>
      <c r="G28" s="15"/>
      <c r="H28" s="15">
        <f t="shared" si="1"/>
        <v>185.31713274902415</v>
      </c>
      <c r="I28" s="14">
        <f t="shared" si="0"/>
        <v>59.11994201570969</v>
      </c>
    </row>
    <row r="29" spans="1:9" ht="15" x14ac:dyDescent="0.25">
      <c r="A29" s="17" t="s">
        <v>75</v>
      </c>
      <c r="B29" s="19">
        <v>13564.63847</v>
      </c>
      <c r="C29" s="15"/>
      <c r="D29" s="18">
        <v>34601.637349999997</v>
      </c>
      <c r="E29" s="15"/>
      <c r="F29" s="18">
        <v>32877.081140000002</v>
      </c>
      <c r="G29" s="15"/>
      <c r="H29" s="15">
        <f t="shared" si="1"/>
        <v>142.37344189240306</v>
      </c>
      <c r="I29" s="14">
        <f t="shared" si="0"/>
        <v>95.015969352675739</v>
      </c>
    </row>
    <row r="30" spans="1:9" ht="30" x14ac:dyDescent="0.25">
      <c r="A30" s="17" t="s">
        <v>77</v>
      </c>
      <c r="B30" s="19">
        <v>4089.6195699999998</v>
      </c>
      <c r="C30" s="15"/>
      <c r="D30" s="18">
        <v>3423.61</v>
      </c>
      <c r="E30" s="15"/>
      <c r="F30" s="18">
        <v>3171.3553200000001</v>
      </c>
      <c r="G30" s="15"/>
      <c r="H30" s="15">
        <f t="shared" si="1"/>
        <v>-22.453537163604679</v>
      </c>
      <c r="I30" s="14">
        <f t="shared" si="0"/>
        <v>92.631909592506162</v>
      </c>
    </row>
    <row r="31" spans="1:9" ht="15" x14ac:dyDescent="0.2">
      <c r="A31" s="17" t="s">
        <v>32</v>
      </c>
      <c r="B31" s="18">
        <f>SUM(B32:B36)</f>
        <v>444858.26961000002</v>
      </c>
      <c r="C31" s="15">
        <f>B31/B5*C5</f>
        <v>44.738127147560107</v>
      </c>
      <c r="D31" s="18">
        <f>SUM(D32:D36)</f>
        <v>440155.54999999993</v>
      </c>
      <c r="E31" s="15">
        <v>50</v>
      </c>
      <c r="F31" s="18">
        <f>SUM(F32:F36)</f>
        <v>432348.14321999997</v>
      </c>
      <c r="G31" s="15">
        <f>F31/F5*G5</f>
        <v>42.395126523080549</v>
      </c>
      <c r="H31" s="15">
        <f t="shared" si="1"/>
        <v>-2.8121600169347118</v>
      </c>
      <c r="I31" s="14">
        <f t="shared" si="0"/>
        <v>98.226216440983208</v>
      </c>
    </row>
    <row r="32" spans="1:9" ht="15" x14ac:dyDescent="0.2">
      <c r="A32" s="17" t="s">
        <v>33</v>
      </c>
      <c r="B32" s="18">
        <v>104042.78309</v>
      </c>
      <c r="C32" s="15"/>
      <c r="D32" s="18">
        <v>106737.8</v>
      </c>
      <c r="E32" s="15"/>
      <c r="F32" s="18">
        <v>106737.63707</v>
      </c>
      <c r="G32" s="15"/>
      <c r="H32" s="15">
        <f t="shared" si="1"/>
        <v>2.5901402288218947</v>
      </c>
      <c r="I32" s="14">
        <f t="shared" si="0"/>
        <v>99.999847354920178</v>
      </c>
    </row>
    <row r="33" spans="1:9" ht="15" x14ac:dyDescent="0.2">
      <c r="A33" s="17" t="s">
        <v>34</v>
      </c>
      <c r="B33" s="18">
        <v>273397.74015000003</v>
      </c>
      <c r="C33" s="15"/>
      <c r="D33" s="18">
        <v>272596.09999999998</v>
      </c>
      <c r="E33" s="15"/>
      <c r="F33" s="18">
        <v>266367.31331</v>
      </c>
      <c r="G33" s="15"/>
      <c r="H33" s="15">
        <f t="shared" si="1"/>
        <v>-2.5715014455286962</v>
      </c>
      <c r="I33" s="14">
        <f t="shared" si="0"/>
        <v>97.715012544200022</v>
      </c>
    </row>
    <row r="34" spans="1:9" ht="15" x14ac:dyDescent="0.2">
      <c r="A34" s="17" t="s">
        <v>35</v>
      </c>
      <c r="B34" s="18">
        <v>41199.113420000001</v>
      </c>
      <c r="C34" s="15"/>
      <c r="D34" s="18">
        <v>32682.799999999999</v>
      </c>
      <c r="E34" s="15"/>
      <c r="F34" s="18">
        <v>32680.791740000001</v>
      </c>
      <c r="G34" s="15"/>
      <c r="H34" s="15">
        <f t="shared" si="1"/>
        <v>-20.675982983325085</v>
      </c>
      <c r="I34" s="14">
        <f t="shared" si="0"/>
        <v>99.993855300035491</v>
      </c>
    </row>
    <row r="35" spans="1:9" ht="15" x14ac:dyDescent="0.2">
      <c r="A35" s="17" t="s">
        <v>36</v>
      </c>
      <c r="B35" s="18">
        <v>269.20587999999998</v>
      </c>
      <c r="C35" s="15"/>
      <c r="D35" s="18">
        <v>399.6</v>
      </c>
      <c r="E35" s="15"/>
      <c r="F35" s="18">
        <v>310.80797999999999</v>
      </c>
      <c r="G35" s="15"/>
      <c r="H35" s="15">
        <f t="shared" si="1"/>
        <v>15.453637193957292</v>
      </c>
      <c r="I35" s="14">
        <f t="shared" si="0"/>
        <v>77.779774774774765</v>
      </c>
    </row>
    <row r="36" spans="1:9" ht="15" x14ac:dyDescent="0.2">
      <c r="A36" s="17" t="s">
        <v>37</v>
      </c>
      <c r="B36" s="18">
        <v>25949.427070000002</v>
      </c>
      <c r="C36" s="15"/>
      <c r="D36" s="18">
        <v>27739.25</v>
      </c>
      <c r="E36" s="15"/>
      <c r="F36" s="18">
        <v>26251.593120000001</v>
      </c>
      <c r="G36" s="15"/>
      <c r="H36" s="15">
        <f t="shared" si="1"/>
        <v>1.1644420864664653</v>
      </c>
      <c r="I36" s="14">
        <f t="shared" si="0"/>
        <v>94.636996746487384</v>
      </c>
    </row>
    <row r="37" spans="1:9" ht="15" x14ac:dyDescent="0.2">
      <c r="A37" s="17" t="s">
        <v>38</v>
      </c>
      <c r="B37" s="18">
        <f>SUM(B38:B39)</f>
        <v>81579.681689999998</v>
      </c>
      <c r="C37" s="15">
        <f>B37/B5*C5</f>
        <v>8.2042358688855064</v>
      </c>
      <c r="D37" s="18">
        <f>SUM(D38:D39)</f>
        <v>69552.775200000004</v>
      </c>
      <c r="E37" s="15">
        <f>D37/D5*E5</f>
        <v>6.5105298369533662</v>
      </c>
      <c r="F37" s="18">
        <f>SUM(F38:F39)</f>
        <v>68185.187359999996</v>
      </c>
      <c r="G37" s="15">
        <f>F37/F5*G5</f>
        <v>6.686092424493685</v>
      </c>
      <c r="H37" s="15">
        <f t="shared" si="1"/>
        <v>-16.418909773267586</v>
      </c>
      <c r="I37" s="14">
        <f t="shared" si="0"/>
        <v>98.033740801761709</v>
      </c>
    </row>
    <row r="38" spans="1:9" ht="15" x14ac:dyDescent="0.2">
      <c r="A38" s="17" t="s">
        <v>39</v>
      </c>
      <c r="B38" s="18">
        <v>73771.865879999998</v>
      </c>
      <c r="C38" s="15"/>
      <c r="D38" s="18">
        <v>60061.575199999999</v>
      </c>
      <c r="E38" s="15"/>
      <c r="F38" s="18">
        <v>60016.0717</v>
      </c>
      <c r="G38" s="15"/>
      <c r="H38" s="15">
        <f t="shared" si="1"/>
        <v>-18.646395907046283</v>
      </c>
      <c r="I38" s="14">
        <f t="shared" si="0"/>
        <v>99.92423858373931</v>
      </c>
    </row>
    <row r="39" spans="1:9" ht="30" x14ac:dyDescent="0.2">
      <c r="A39" s="17" t="s">
        <v>64</v>
      </c>
      <c r="B39" s="18">
        <v>7807.8158100000001</v>
      </c>
      <c r="C39" s="15"/>
      <c r="D39" s="18">
        <v>9491.2000000000007</v>
      </c>
      <c r="E39" s="15"/>
      <c r="F39" s="18">
        <v>8169.1156600000004</v>
      </c>
      <c r="G39" s="15"/>
      <c r="H39" s="15">
        <f t="shared" si="1"/>
        <v>4.6274125669980606</v>
      </c>
      <c r="I39" s="14">
        <f t="shared" si="0"/>
        <v>86.070419546527305</v>
      </c>
    </row>
    <row r="40" spans="1:9" ht="15" x14ac:dyDescent="0.2">
      <c r="A40" s="17" t="s">
        <v>73</v>
      </c>
      <c r="B40" s="18">
        <f>SUM(B41)</f>
        <v>2653.6</v>
      </c>
      <c r="C40" s="15">
        <f>B40/B5*C5</f>
        <v>0.26686498219498728</v>
      </c>
      <c r="D40" s="18">
        <f>SUM(D41)</f>
        <v>0</v>
      </c>
      <c r="E40" s="15">
        <f>D40/D5*E5</f>
        <v>0</v>
      </c>
      <c r="F40" s="18">
        <f>SUM(F41)</f>
        <v>0</v>
      </c>
      <c r="G40" s="15">
        <f>F40/F5*G5</f>
        <v>0</v>
      </c>
      <c r="H40" s="15">
        <f t="shared" si="1"/>
        <v>-100</v>
      </c>
      <c r="I40" s="14" t="s">
        <v>76</v>
      </c>
    </row>
    <row r="41" spans="1:9" ht="30" x14ac:dyDescent="0.2">
      <c r="A41" s="17" t="s">
        <v>74</v>
      </c>
      <c r="B41" s="18">
        <v>2653.6</v>
      </c>
      <c r="C41" s="15"/>
      <c r="D41" s="18">
        <v>0</v>
      </c>
      <c r="E41" s="15"/>
      <c r="F41" s="18">
        <v>0</v>
      </c>
      <c r="G41" s="15"/>
      <c r="H41" s="15">
        <f t="shared" si="1"/>
        <v>-100</v>
      </c>
      <c r="I41" s="14" t="s">
        <v>76</v>
      </c>
    </row>
    <row r="42" spans="1:9" ht="15" x14ac:dyDescent="0.2">
      <c r="A42" s="17" t="s">
        <v>40</v>
      </c>
      <c r="B42" s="18">
        <f>SUM(B43:B46)</f>
        <v>21402.598330000001</v>
      </c>
      <c r="C42" s="15">
        <f>B42/B5*C5</f>
        <v>2.1523982598213425</v>
      </c>
      <c r="D42" s="18">
        <f>SUM(D43:D46)</f>
        <v>20776.099999999999</v>
      </c>
      <c r="E42" s="15">
        <f>D42/D5*E5</f>
        <v>1.9447594802159214</v>
      </c>
      <c r="F42" s="18">
        <f>SUM(F43:F46)</f>
        <v>20586.679299999996</v>
      </c>
      <c r="G42" s="15">
        <f>F42/F5*G5</f>
        <v>2.0186853749698481</v>
      </c>
      <c r="H42" s="15">
        <f t="shared" si="1"/>
        <v>-3.8122428754658699</v>
      </c>
      <c r="I42" s="14">
        <f t="shared" si="0"/>
        <v>99.088275951694484</v>
      </c>
    </row>
    <row r="43" spans="1:9" ht="15" x14ac:dyDescent="0.2">
      <c r="A43" s="17" t="s">
        <v>41</v>
      </c>
      <c r="B43" s="18">
        <v>3643.5655900000002</v>
      </c>
      <c r="C43" s="15"/>
      <c r="D43" s="18">
        <v>3846</v>
      </c>
      <c r="E43" s="15"/>
      <c r="F43" s="18">
        <v>3817.2599599999999</v>
      </c>
      <c r="G43" s="15"/>
      <c r="H43" s="15">
        <f t="shared" si="1"/>
        <v>4.7671536496204396</v>
      </c>
      <c r="I43" s="14">
        <f t="shared" si="0"/>
        <v>99.252729069162754</v>
      </c>
    </row>
    <row r="44" spans="1:9" ht="15" x14ac:dyDescent="0.2">
      <c r="A44" s="17" t="s">
        <v>42</v>
      </c>
      <c r="B44" s="18">
        <v>6500.0920900000001</v>
      </c>
      <c r="C44" s="15"/>
      <c r="D44" s="18">
        <v>8031.4</v>
      </c>
      <c r="E44" s="15"/>
      <c r="F44" s="18">
        <v>8000.5411199999999</v>
      </c>
      <c r="G44" s="15"/>
      <c r="H44" s="15">
        <f t="shared" si="1"/>
        <v>23.083504190784467</v>
      </c>
      <c r="I44" s="14">
        <f t="shared" si="0"/>
        <v>99.615772094528978</v>
      </c>
    </row>
    <row r="45" spans="1:9" ht="15" x14ac:dyDescent="0.2">
      <c r="A45" s="17" t="s">
        <v>43</v>
      </c>
      <c r="B45" s="18">
        <v>9740.9406500000005</v>
      </c>
      <c r="C45" s="15"/>
      <c r="D45" s="18">
        <v>7356.6</v>
      </c>
      <c r="E45" s="15"/>
      <c r="F45" s="18">
        <v>7226.7782200000001</v>
      </c>
      <c r="G45" s="15"/>
      <c r="H45" s="15">
        <f t="shared" si="1"/>
        <v>-25.810263303472652</v>
      </c>
      <c r="I45" s="14">
        <f t="shared" si="0"/>
        <v>98.235301905771692</v>
      </c>
    </row>
    <row r="46" spans="1:9" ht="30" x14ac:dyDescent="0.2">
      <c r="A46" s="17" t="s">
        <v>44</v>
      </c>
      <c r="B46" s="18">
        <v>1518</v>
      </c>
      <c r="C46" s="15"/>
      <c r="D46" s="18">
        <v>1542.1</v>
      </c>
      <c r="E46" s="15"/>
      <c r="F46" s="18">
        <v>1542.1</v>
      </c>
      <c r="G46" s="15"/>
      <c r="H46" s="15">
        <f t="shared" si="1"/>
        <v>1.5876152832674535</v>
      </c>
      <c r="I46" s="14">
        <f t="shared" si="0"/>
        <v>100</v>
      </c>
    </row>
    <row r="47" spans="1:9" ht="15" x14ac:dyDescent="0.2">
      <c r="A47" s="17" t="s">
        <v>45</v>
      </c>
      <c r="B47" s="18">
        <f>SUM(B48:B50)</f>
        <v>3258.1162100000001</v>
      </c>
      <c r="C47" s="15">
        <f>B47/B5*C5</f>
        <v>0.32765945295856552</v>
      </c>
      <c r="D47" s="18">
        <f>SUM(D48:D50)</f>
        <v>41871.200000000004</v>
      </c>
      <c r="E47" s="15">
        <f>D47/D5*E5</f>
        <v>3.91937914950433</v>
      </c>
      <c r="F47" s="18">
        <f>SUM(F48:F50)</f>
        <v>41871.182400000005</v>
      </c>
      <c r="G47" s="15">
        <f>F47/F5*G5</f>
        <v>4.1057978468423961</v>
      </c>
      <c r="H47" s="15">
        <f t="shared" si="1"/>
        <v>1185.1347128591219</v>
      </c>
      <c r="I47" s="14">
        <f t="shared" si="0"/>
        <v>99.999957966334861</v>
      </c>
    </row>
    <row r="48" spans="1:9" ht="15" x14ac:dyDescent="0.2">
      <c r="A48" s="17" t="s">
        <v>45</v>
      </c>
      <c r="B48" s="18">
        <v>3218.8072099999999</v>
      </c>
      <c r="C48" s="15"/>
      <c r="D48" s="18">
        <v>8064.1</v>
      </c>
      <c r="E48" s="15"/>
      <c r="F48" s="18">
        <v>8064.0874000000003</v>
      </c>
      <c r="G48" s="15"/>
      <c r="H48" s="15" t="s">
        <v>76</v>
      </c>
      <c r="I48" s="14">
        <f t="shared" si="0"/>
        <v>99.999843751937604</v>
      </c>
    </row>
    <row r="49" spans="1:9" ht="15" x14ac:dyDescent="0.2">
      <c r="A49" s="17" t="s">
        <v>46</v>
      </c>
      <c r="B49" s="18">
        <v>39.308999999999997</v>
      </c>
      <c r="C49" s="15"/>
      <c r="D49" s="18">
        <v>26092.799999999999</v>
      </c>
      <c r="E49" s="15"/>
      <c r="F49" s="18">
        <v>26092.794999999998</v>
      </c>
      <c r="G49" s="15"/>
      <c r="H49" s="15">
        <f t="shared" si="1"/>
        <v>66278.679182884327</v>
      </c>
      <c r="I49" s="14">
        <f t="shared" si="0"/>
        <v>99.999980837625699</v>
      </c>
    </row>
    <row r="50" spans="1:9" ht="15" x14ac:dyDescent="0.2">
      <c r="A50" s="17" t="s">
        <v>69</v>
      </c>
      <c r="B50" s="18">
        <v>0</v>
      </c>
      <c r="C50" s="15"/>
      <c r="D50" s="18">
        <v>7714.3</v>
      </c>
      <c r="E50" s="15"/>
      <c r="F50" s="18">
        <v>7714.3</v>
      </c>
      <c r="G50" s="15"/>
      <c r="H50" s="15" t="s">
        <v>76</v>
      </c>
      <c r="I50" s="14">
        <f t="shared" si="0"/>
        <v>100</v>
      </c>
    </row>
    <row r="51" spans="1:9" ht="30" x14ac:dyDescent="0.2">
      <c r="A51" s="17" t="s">
        <v>70</v>
      </c>
      <c r="B51" s="18">
        <f>SUM(B52)</f>
        <v>700</v>
      </c>
      <c r="C51" s="15">
        <f>B51/B5*C5</f>
        <v>7.0397003141577902E-2</v>
      </c>
      <c r="D51" s="18">
        <f>SUM(D52)</f>
        <v>301.8</v>
      </c>
      <c r="E51" s="15">
        <f>D51/D5*E5</f>
        <v>2.8250172608389693E-2</v>
      </c>
      <c r="F51" s="18">
        <f>SUM(F52)</f>
        <v>301.74185999999997</v>
      </c>
      <c r="G51" s="15">
        <f>F51/F5*G5</f>
        <v>2.9588156055755894E-2</v>
      </c>
      <c r="H51" s="15" t="s">
        <v>76</v>
      </c>
      <c r="I51" s="14">
        <f t="shared" si="0"/>
        <v>99.980735586481103</v>
      </c>
    </row>
    <row r="52" spans="1:9" ht="15" x14ac:dyDescent="0.2">
      <c r="A52" s="17" t="s">
        <v>71</v>
      </c>
      <c r="B52" s="18">
        <v>700</v>
      </c>
      <c r="C52" s="15"/>
      <c r="D52" s="18">
        <v>301.8</v>
      </c>
      <c r="E52" s="15"/>
      <c r="F52" s="18">
        <v>301.74185999999997</v>
      </c>
      <c r="G52" s="15"/>
      <c r="H52" s="15" t="s">
        <v>76</v>
      </c>
      <c r="I52" s="14">
        <f t="shared" si="0"/>
        <v>99.980735586481103</v>
      </c>
    </row>
    <row r="53" spans="1:9" ht="45" x14ac:dyDescent="0.2">
      <c r="A53" s="17" t="s">
        <v>47</v>
      </c>
      <c r="B53" s="18">
        <f>SUM(B54)</f>
        <v>4948.91435</v>
      </c>
      <c r="C53" s="15">
        <f>B53/B5*C5</f>
        <v>0.49769819863478565</v>
      </c>
      <c r="D53" s="18">
        <f>SUM(D54)</f>
        <v>5752</v>
      </c>
      <c r="E53" s="15">
        <f>D53/D5*E5</f>
        <v>0.5384194593885272</v>
      </c>
      <c r="F53" s="18">
        <f>SUM(F54)</f>
        <v>4729.6831599999996</v>
      </c>
      <c r="G53" s="15">
        <f>F53/F5*G5</f>
        <v>0.463782530645104</v>
      </c>
      <c r="H53" s="15">
        <f t="shared" si="1"/>
        <v>-4.4298845058815886</v>
      </c>
      <c r="I53" s="14">
        <f t="shared" si="0"/>
        <v>82.22675869262865</v>
      </c>
    </row>
    <row r="54" spans="1:9" ht="30" x14ac:dyDescent="0.2">
      <c r="A54" s="17" t="s">
        <v>65</v>
      </c>
      <c r="B54" s="18">
        <v>4948.91435</v>
      </c>
      <c r="C54" s="15"/>
      <c r="D54" s="18">
        <v>5752</v>
      </c>
      <c r="E54" s="15"/>
      <c r="F54" s="18">
        <v>4729.6831599999996</v>
      </c>
      <c r="G54" s="15"/>
      <c r="H54" s="15">
        <f t="shared" si="1"/>
        <v>-4.4298845058815886</v>
      </c>
      <c r="I54" s="14">
        <f t="shared" si="0"/>
        <v>82.22675869262865</v>
      </c>
    </row>
    <row r="55" spans="1:9" ht="60" customHeight="1" x14ac:dyDescent="0.2">
      <c r="A55" s="17" t="s">
        <v>66</v>
      </c>
      <c r="B55" s="18">
        <f>SUM(B56:B57)</f>
        <v>21368.63017</v>
      </c>
      <c r="C55" s="15">
        <f>B55/B5*C5</f>
        <v>2.1489821788695802</v>
      </c>
      <c r="D55" s="18">
        <f>SUM(D56:D57)</f>
        <v>79468.146189999999</v>
      </c>
      <c r="E55" s="15">
        <f>D55/D5*E5</f>
        <v>7.438664170762908</v>
      </c>
      <c r="F55" s="18">
        <f>SUM(F56:F57)</f>
        <v>77452.636989999999</v>
      </c>
      <c r="G55" s="15">
        <f>F55/F5*G5</f>
        <v>7.594838549049614</v>
      </c>
      <c r="H55" s="15">
        <f t="shared" si="1"/>
        <v>262.45953237909401</v>
      </c>
      <c r="I55" s="14">
        <f t="shared" si="0"/>
        <v>97.463752086048245</v>
      </c>
    </row>
    <row r="56" spans="1:9" ht="60" x14ac:dyDescent="0.2">
      <c r="A56" s="17" t="s">
        <v>48</v>
      </c>
      <c r="B56" s="18">
        <v>4675</v>
      </c>
      <c r="C56" s="15"/>
      <c r="D56" s="18">
        <v>7228</v>
      </c>
      <c r="E56" s="15"/>
      <c r="F56" s="18">
        <v>7228</v>
      </c>
      <c r="G56" s="15"/>
      <c r="H56" s="15">
        <f t="shared" si="1"/>
        <v>54.609625668449212</v>
      </c>
      <c r="I56" s="14">
        <f t="shared" si="0"/>
        <v>100</v>
      </c>
    </row>
    <row r="57" spans="1:9" ht="30" x14ac:dyDescent="0.2">
      <c r="A57" s="17" t="s">
        <v>49</v>
      </c>
      <c r="B57" s="18">
        <v>16693.63017</v>
      </c>
      <c r="C57" s="15"/>
      <c r="D57" s="18">
        <v>72240.146189999999</v>
      </c>
      <c r="E57" s="15"/>
      <c r="F57" s="18">
        <v>70224.636989999999</v>
      </c>
      <c r="G57" s="15"/>
      <c r="H57" s="15">
        <f t="shared" si="1"/>
        <v>320.6672621524836</v>
      </c>
      <c r="I57" s="14">
        <f t="shared" si="0"/>
        <v>97.209987373642662</v>
      </c>
    </row>
    <row r="58" spans="1:9" ht="30" x14ac:dyDescent="0.2">
      <c r="A58" s="17" t="s">
        <v>67</v>
      </c>
      <c r="B58" s="18"/>
      <c r="C58" s="15"/>
      <c r="D58" s="18"/>
      <c r="E58" s="15"/>
      <c r="F58" s="18"/>
      <c r="G58" s="15"/>
      <c r="H58" s="15" t="s">
        <v>62</v>
      </c>
      <c r="I58" s="14" t="s">
        <v>76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L6" sqref="L6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4.25" x14ac:dyDescent="0.2">
      <c r="A1" s="46" t="s">
        <v>124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56</v>
      </c>
    </row>
    <row r="3" spans="1:9" ht="71.25" x14ac:dyDescent="0.2">
      <c r="A3" s="4" t="s">
        <v>0</v>
      </c>
      <c r="B3" s="4" t="s">
        <v>82</v>
      </c>
      <c r="C3" s="4" t="s">
        <v>1</v>
      </c>
      <c r="D3" s="4" t="s">
        <v>83</v>
      </c>
      <c r="E3" s="4" t="s">
        <v>2</v>
      </c>
      <c r="F3" s="4" t="s">
        <v>84</v>
      </c>
      <c r="G3" s="4" t="s">
        <v>2</v>
      </c>
      <c r="H3" s="4" t="s">
        <v>3</v>
      </c>
      <c r="I3" s="4" t="s">
        <v>4</v>
      </c>
    </row>
    <row r="4" spans="1:9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55</v>
      </c>
      <c r="B5" s="41">
        <v>-19651.2</v>
      </c>
      <c r="C5" s="41">
        <v>100</v>
      </c>
      <c r="D5" s="41">
        <v>31137</v>
      </c>
      <c r="E5" s="41">
        <v>100</v>
      </c>
      <c r="F5" s="41">
        <v>14236.7</v>
      </c>
      <c r="G5" s="41">
        <v>100</v>
      </c>
      <c r="H5" s="41">
        <f>F5/B5*100-100</f>
        <v>-172.44697524833089</v>
      </c>
      <c r="I5" s="41">
        <f>F5/D5*100</f>
        <v>45.722773549153743</v>
      </c>
    </row>
    <row r="6" spans="1:9" ht="60" x14ac:dyDescent="0.25">
      <c r="A6" s="8" t="s">
        <v>50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51</v>
      </c>
      <c r="B7" s="11">
        <v>11000</v>
      </c>
      <c r="C7" s="11"/>
      <c r="D7" s="11">
        <v>25153.599999999999</v>
      </c>
      <c r="E7" s="11"/>
      <c r="F7" s="11">
        <v>25153.599999999999</v>
      </c>
      <c r="G7" s="11"/>
      <c r="H7" s="7">
        <f t="shared" ref="H7:H8" si="0">F7/B7*100-100</f>
        <v>128.6690909090909</v>
      </c>
      <c r="I7" s="7">
        <f t="shared" ref="I7:I8" si="1">F7/D7*100</f>
        <v>100</v>
      </c>
    </row>
    <row r="8" spans="1:9" ht="45" x14ac:dyDescent="0.25">
      <c r="A8" s="12" t="s">
        <v>52</v>
      </c>
      <c r="B8" s="13">
        <v>-19867.400000000001</v>
      </c>
      <c r="C8" s="11"/>
      <c r="D8" s="13">
        <v>-9288</v>
      </c>
      <c r="E8" s="13"/>
      <c r="F8" s="13">
        <v>-9288</v>
      </c>
      <c r="G8" s="13"/>
      <c r="H8" s="7">
        <f t="shared" si="0"/>
        <v>-53.250047817026889</v>
      </c>
      <c r="I8" s="7">
        <f t="shared" si="1"/>
        <v>100</v>
      </c>
    </row>
    <row r="9" spans="1:9" ht="30" x14ac:dyDescent="0.25">
      <c r="A9" s="12" t="s">
        <v>53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54</v>
      </c>
      <c r="B10" s="13">
        <v>-10783.8</v>
      </c>
      <c r="C10" s="13"/>
      <c r="D10" s="13">
        <v>15271</v>
      </c>
      <c r="E10" s="13"/>
      <c r="F10" s="13">
        <v>-1628.8</v>
      </c>
      <c r="G10" s="13"/>
      <c r="H10" s="7">
        <f>F10/B10*100-100</f>
        <v>-84.895862311986491</v>
      </c>
      <c r="I10" s="7">
        <f>F10/D10*100</f>
        <v>-10.66596817497217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2022-02-14T13:22:09Z</dcterms:modified>
</cp:coreProperties>
</file>